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<sst xmlns="http://schemas.openxmlformats.org/spreadsheetml/2006/main" count="1031" uniqueCount="948">
  <si>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</si>
  <si>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</si>
  <si>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</si>
  <si>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</si>
  <si>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</si>
  <si>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</si>
  <si>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</si>
  <si>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</si>
  <si>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</si>
  <si>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</si>
  <si>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</si>
  <si>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</si>
  <si>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</si>
  <si>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</si>
  <si>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</si>
  <si>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</si>
  <si>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</si>
  <si>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</si>
  <si>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</si>
  <si>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</si>
  <si>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</si>
  <si>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</si>
  <si>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</si>
  <si>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</si>
  <si>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</si>
  <si>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</si>
  <si>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</si>
  <si>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</si>
  <si>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</si>
  <si>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</si>
  <si>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</si>
  <si>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</si>
  <si>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</si>
  <si>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</si>
  <si>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</si>
  <si>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</si>
  <si>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</si>
  <si>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</si>
  <si>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</si>
  <si>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</si>
  <si>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</si>
  <si>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</si>
  <si>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</si>
  <si>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</si>
  <si>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</si>
  <si>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</si>
  <si>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</si>
  <si>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</si>
  <si>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</si>
  <si>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</si>
  <si>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</si>
  <si>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</si>
  <si>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</si>
  <si>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</si>
  <si>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</si>
  <si>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</si>
  <si>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</si>
  <si>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</si>
  <si>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</si>
  <si>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</si>
  <si>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</si>
  <si>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</si>
  <si>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</si>
  <si>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</si>
  <si>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</si>
  <si>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</si>
  <si>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</si>
  <si>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</si>
  <si>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</si>
  <si>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</si>
  <si>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</si>
  <si>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</si>
  <si>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</si>
  <si>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</si>
  <si>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</si>
  <si>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</si>
  <si>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</si>
  <si>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</si>
  <si>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</si>
  <si>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</si>
  <si>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</si>
  <si>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</si>
  <si>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</si>
  <si>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</si>
  <si>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</si>
  <si>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</si>
  <si>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</si>
  <si>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</si>
  <si>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</si>
  <si>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</si>
  <si>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</si>
  <si>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</si>
  <si>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</si>
  <si>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</si>
  <si>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</si>
  <si>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</si>
  <si>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</si>
  <si>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</si>
  <si>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</si>
  <si>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</si>
  <si>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</si>
  <si>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</si>
  <si>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</si>
  <si>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</si>
  <si>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</si>
  <si>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</si>
  <si>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</si>
  <si>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</si>
  <si>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</si>
  <si>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</si>
  <si>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</si>
  <si>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</si>
  <si>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</si>
  <si>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</si>
  <si>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</si>
  <si>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</si>
  <si>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</si>
  <si>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</si>
  <si>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</si>
  <si>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</si>
  <si>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</si>
  <si>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</si>
  <si>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</si>
  <si>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</si>
  <si>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</si>
  <si>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</si>
  <si>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</si>
  <si>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</si>
  <si>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</si>
  <si>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</si>
  <si>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</si>
  <si>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</si>
  <si>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</si>
  <si>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</si>
  <si>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</si>
  <si>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</si>
  <si>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</si>
  <si>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</si>
  <si>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</si>
  <si>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</si>
  <si>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</si>
  <si>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</si>
  <si>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</si>
  <si>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</si>
  <si>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</si>
  <si>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</si>
  <si>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</si>
  <si>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</si>
  <si>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</si>
  <si>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</si>
  <si>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</si>
  <si>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</si>
  <si>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</si>
  <si>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</si>
  <si>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</si>
  <si>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</si>
  <si>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</si>
  <si>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</si>
  <si>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</si>
  <si>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</si>
  <si>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</si>
  <si>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</si>
  <si>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</si>
  <si>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</si>
  <si>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</si>
  <si>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</si>
  <si>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</si>
  <si>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</si>
  <si>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</si>
  <si>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</si>
  <si>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</si>
  <si>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</si>
  <si>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</si>
  <si>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</si>
  <si>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</si>
  <si>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</si>
  <si>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</si>
  <si>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</si>
  <si>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</si>
  <si>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</si>
  <si>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</si>
  <si>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</si>
  <si>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</si>
  <si>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</si>
  <si>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</si>
  <si>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</si>
  <si>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</si>
  <si>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</si>
  <si>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</si>
  <si>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</si>
  <si>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</si>
  <si>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</si>
  <si>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</si>
  <si>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</si>
  <si>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</si>
  <si>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</si>
  <si>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</si>
  <si>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</si>
  <si>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</si>
  <si>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</si>
  <si>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</si>
  <si>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</si>
  <si>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</si>
  <si>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</si>
  <si>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</si>
  <si>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</si>
  <si>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</si>
  <si>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</si>
  <si>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</si>
  <si>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</si>
  <si>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</si>
  <si>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</si>
  <si>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</si>
  <si>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</si>
  <si>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</si>
  <si>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</si>
  <si>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</si>
  <si>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</si>
  <si>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</si>
  <si>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</si>
  <si>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</si>
  <si>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</si>
  <si>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</si>
  <si>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</si>
  <si>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</si>
  <si>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</si>
  <si>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</si>
  <si>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</si>
  <si>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</si>
  <si>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</si>
  <si>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</si>
  <si>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</si>
  <si>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</si>
  <si>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</si>
  <si>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</si>
  <si>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</si>
  <si>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</si>
  <si>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</si>
  <si>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</si>
  <si>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</si>
  <si>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</si>
  <si>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</si>
  <si>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</si>
  <si>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</si>
  <si>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</si>
  <si>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</si>
  <si>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</si>
  <si>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</si>
  <si>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</si>
  <si>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</si>
  <si>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</si>
  <si>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</si>
  <si>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</si>
  <si>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</si>
  <si>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</si>
  <si>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</si>
  <si>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</si>
  <si>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</si>
  <si>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</si>
  <si>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</si>
  <si>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</si>
  <si>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</si>
  <si>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</si>
  <si>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</si>
  <si>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</si>
  <si>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</si>
  <si>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</si>
  <si>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</si>
  <si>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</si>
  <si>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</si>
  <si>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</si>
  <si>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</si>
  <si>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</si>
  <si>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</si>
  <si>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</si>
  <si>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</si>
  <si>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</si>
  <si>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</si>
  <si>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Надійшло станом на 29.10.2015</t>
  </si>
  <si>
    <t>Профінансовано на 29.10.2015</t>
  </si>
  <si>
    <r>
      <t xml:space="preserve">Залишок коштів на рахунку на 29.10.2015 </t>
    </r>
    <r>
      <rPr>
        <b/>
        <sz val="9"/>
        <rFont val="Times New Roman"/>
        <family val="1"/>
      </rPr>
      <t>(без депозиту)</t>
    </r>
  </si>
  <si>
    <t>Розміщено на депозиті станом на 29.10.15</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</si>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</sst>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W748" sqref="W748"/>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v>
      </c>
      <c r="B2" s="347" t="s">
        <v>6</v>
      </c>
      <c r="C2" s="348"/>
      <c r="D2" s="348"/>
      <c r="E2" s="348"/>
      <c r="F2" s="348"/>
      <c r="G2" s="348"/>
      <c r="H2" s="348"/>
      <c r="I2" s="349"/>
      <c r="J2" s="150" t="s">
        <v>7</v>
      </c>
      <c r="K2" s="148" t="s">
        <v>8</v>
      </c>
      <c r="L2" s="148" t="s">
        <v>9</v>
      </c>
      <c r="M2" s="151" t="s">
        <v>10</v>
      </c>
      <c r="N2" s="151" t="s">
        <v>11</v>
      </c>
      <c r="O2" s="151" t="s">
        <v>12</v>
      </c>
      <c r="P2" s="151" t="s">
        <v>13</v>
      </c>
      <c r="Q2" s="151" t="s">
        <v>14</v>
      </c>
      <c r="R2" s="151" t="s">
        <v>558</v>
      </c>
      <c r="S2" s="151" t="s">
        <v>603</v>
      </c>
      <c r="T2" s="151" t="s">
        <v>604</v>
      </c>
      <c r="U2" s="151" t="s">
        <v>605</v>
      </c>
      <c r="V2" s="151" t="s">
        <v>606</v>
      </c>
      <c r="W2" s="152" t="s">
        <v>278</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753</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f>
        <v>593114.5200000001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274</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f>
        <v>7158209.88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275</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f>
        <v>1879517.2700000005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607</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9630841.670000002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276</v>
      </c>
      <c r="C7" s="340"/>
      <c r="D7" s="340"/>
      <c r="E7" s="340"/>
      <c r="F7" s="340"/>
      <c r="G7" s="340"/>
      <c r="H7" s="340"/>
      <c r="I7" s="341"/>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f>
        <v>112273848.09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660</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277</v>
      </c>
      <c r="C9" s="340"/>
      <c r="D9" s="340"/>
      <c r="E9" s="340"/>
      <c r="F9" s="340"/>
      <c r="G9" s="340"/>
      <c r="H9" s="340"/>
      <c r="I9" s="341"/>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291</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608</v>
      </c>
      <c r="C11" s="338"/>
      <c r="D11" s="338"/>
      <c r="E11" s="338"/>
      <c r="F11" s="338"/>
      <c r="G11" s="338"/>
      <c r="H11" s="338"/>
      <c r="I11" s="339"/>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122918631.06</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609</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280</v>
      </c>
      <c r="C13" s="351"/>
      <c r="D13" s="351"/>
      <c r="E13" s="351"/>
      <c r="F13" s="351"/>
      <c r="G13" s="351"/>
      <c r="H13" s="351"/>
      <c r="I13" s="352"/>
      <c r="J13" s="37">
        <f>J12+W11-W881-J14</f>
        <v>350.0900000035763</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281</v>
      </c>
      <c r="C14" s="312"/>
      <c r="D14" s="312"/>
      <c r="E14" s="312"/>
      <c r="F14" s="312"/>
      <c r="G14" s="312"/>
      <c r="H14" s="312"/>
      <c r="I14" s="313"/>
      <c r="J14" s="37">
        <f>50132318.17+85000000+31800508.45-5000000+8500000-1400000-630000-755000-5200000-1660000-2220000-229000-1900000-1110000-691000-1417000</f>
        <v>153220826.62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751</v>
      </c>
      <c r="C16" s="187" t="s">
        <v>744</v>
      </c>
      <c r="D16" s="187" t="s">
        <v>670</v>
      </c>
      <c r="E16" s="174" t="s">
        <v>924</v>
      </c>
      <c r="F16" s="174" t="s">
        <v>746</v>
      </c>
      <c r="G16" s="174" t="s">
        <v>747</v>
      </c>
      <c r="H16" s="174" t="s">
        <v>748</v>
      </c>
      <c r="I16" s="174" t="s">
        <v>752</v>
      </c>
      <c r="J16" s="176" t="s">
        <v>99</v>
      </c>
      <c r="K16" s="77" t="s">
        <v>681</v>
      </c>
      <c r="L16" s="77" t="s">
        <v>682</v>
      </c>
      <c r="M16" s="77" t="s">
        <v>683</v>
      </c>
      <c r="N16" s="77" t="s">
        <v>684</v>
      </c>
      <c r="O16" s="77" t="s">
        <v>685</v>
      </c>
      <c r="P16" s="77" t="s">
        <v>686</v>
      </c>
      <c r="Q16" s="77" t="s">
        <v>687</v>
      </c>
      <c r="R16" s="77" t="s">
        <v>688</v>
      </c>
      <c r="S16" s="77" t="s">
        <v>689</v>
      </c>
      <c r="T16" s="77" t="s">
        <v>690</v>
      </c>
      <c r="U16" s="77" t="s">
        <v>691</v>
      </c>
      <c r="V16" s="77" t="s">
        <v>692</v>
      </c>
      <c r="W16" s="77" t="s">
        <v>279</v>
      </c>
      <c r="X16" s="77" t="s">
        <v>610</v>
      </c>
    </row>
    <row r="17" spans="1:24" s="8" customFormat="1" ht="15.75">
      <c r="A17" s="7"/>
      <c r="B17" s="188"/>
      <c r="C17" s="189"/>
      <c r="D17" s="297" t="s">
        <v>786</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K17+L17+M17+N17+O17+P17+Q17+R17+S17+T17-W17</f>
        <v>3856299.63</v>
      </c>
    </row>
    <row r="18" spans="1:24" s="8" customFormat="1" ht="15.75">
      <c r="A18" s="7"/>
      <c r="B18" s="314" t="s">
        <v>745</v>
      </c>
      <c r="C18" s="314" t="s">
        <v>743</v>
      </c>
      <c r="D18" s="304" t="s">
        <v>130</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K18+L18+M18+N18+O18+P18+Q18+R18+S18+T18-W18</f>
        <v>2115343.36</v>
      </c>
    </row>
    <row r="19" spans="1:27" s="8" customFormat="1" ht="63">
      <c r="A19" s="7"/>
      <c r="B19" s="314"/>
      <c r="C19" s="314"/>
      <c r="D19" s="292"/>
      <c r="E19" s="54" t="s">
        <v>131</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259</v>
      </c>
    </row>
    <row r="20" spans="1:24" s="8" customFormat="1" ht="47.25">
      <c r="A20" s="7"/>
      <c r="B20" s="314"/>
      <c r="C20" s="314"/>
      <c r="D20" s="292"/>
      <c r="E20" s="28" t="s">
        <v>87</v>
      </c>
      <c r="F20" s="55"/>
      <c r="G20" s="56"/>
      <c r="H20" s="213"/>
      <c r="I20" s="247">
        <v>3110</v>
      </c>
      <c r="J20" s="49">
        <v>350000</v>
      </c>
      <c r="K20" s="49"/>
      <c r="L20" s="49"/>
      <c r="M20" s="49"/>
      <c r="N20" s="49"/>
      <c r="O20" s="49"/>
      <c r="P20" s="49">
        <v>350000</v>
      </c>
      <c r="Q20" s="49"/>
      <c r="R20" s="49"/>
      <c r="S20" s="49"/>
      <c r="T20" s="49"/>
      <c r="U20" s="49"/>
      <c r="V20" s="49"/>
      <c r="W20" s="49">
        <f>27540</f>
        <v>27540</v>
      </c>
      <c r="X20" s="40">
        <f aca="true" t="shared" si="4" ref="X20:X84">K20+L20+M20+N20+O20+P20+Q20+R20+S20+T20-W20</f>
        <v>322460</v>
      </c>
    </row>
    <row r="21" spans="1:24" s="8" customFormat="1" ht="47.25">
      <c r="A21" s="7"/>
      <c r="B21" s="314"/>
      <c r="C21" s="314"/>
      <c r="D21" s="292"/>
      <c r="E21" s="28" t="s">
        <v>88</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89</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90</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799</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800</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801</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510</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716</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927</v>
      </c>
      <c r="C29" s="319" t="s">
        <v>765</v>
      </c>
      <c r="D29" s="318" t="s">
        <v>936</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20"/>
      <c r="C30" s="320"/>
      <c r="D30" s="318"/>
      <c r="E30" s="28" t="s">
        <v>89</v>
      </c>
      <c r="F30" s="55"/>
      <c r="G30" s="56"/>
      <c r="H30" s="55"/>
      <c r="I30" s="284" t="s">
        <v>713</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20"/>
      <c r="C31" s="320"/>
      <c r="D31" s="318"/>
      <c r="E31" s="285" t="s">
        <v>190</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509</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717</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745</v>
      </c>
      <c r="C34" s="315" t="s">
        <v>743</v>
      </c>
      <c r="D34" s="304" t="s">
        <v>130</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741</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718</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220</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221</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317</v>
      </c>
      <c r="E39" s="298"/>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28083569.769999996</v>
      </c>
      <c r="X39" s="60">
        <f t="shared" si="4"/>
        <v>31337204.52000001</v>
      </c>
    </row>
    <row r="40" spans="2:24" ht="15.75">
      <c r="B40" s="301" t="s">
        <v>928</v>
      </c>
      <c r="C40" s="301" t="s">
        <v>132</v>
      </c>
      <c r="D40" s="304" t="s">
        <v>892</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11990371.919999998</v>
      </c>
      <c r="X40" s="184">
        <f t="shared" si="4"/>
        <v>10948394.600000001</v>
      </c>
    </row>
    <row r="41" spans="2:24" ht="63">
      <c r="B41" s="295"/>
      <c r="C41" s="295"/>
      <c r="D41" s="292"/>
      <c r="E41" s="267" t="s">
        <v>767</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133</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134</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813</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814</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815</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816</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817</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153</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154</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353</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354</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355</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356</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451</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457</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458</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459</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460</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461</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462</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463</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404</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726</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38</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574</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575</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576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947</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100</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101</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875</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876</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252</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207</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768</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769</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f>
        <v>216114.8</v>
      </c>
      <c r="X77" s="40">
        <f t="shared" si="4"/>
        <v>8885.200000000012</v>
      </c>
    </row>
    <row r="78" spans="2:24" ht="63">
      <c r="B78" s="295"/>
      <c r="C78" s="295"/>
      <c r="D78" s="292"/>
      <c r="E78" s="31" t="s">
        <v>209</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770</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771</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5"/>
      <c r="C81" s="295"/>
      <c r="D81" s="292"/>
      <c r="E81" s="31" t="s">
        <v>33</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5"/>
      <c r="C82" s="295"/>
      <c r="D82" s="292"/>
      <c r="E82" s="31" t="s">
        <v>34</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t="shared" si="4"/>
        <v>37000</v>
      </c>
    </row>
    <row r="83" spans="2:24" ht="47.25">
      <c r="B83" s="295"/>
      <c r="C83" s="295"/>
      <c r="D83" s="292"/>
      <c r="E83" s="31" t="s">
        <v>628</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629</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5"/>
      <c r="C85" s="295"/>
      <c r="D85" s="292"/>
      <c r="E85" s="31" t="s">
        <v>720</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707</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773</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441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442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440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216</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217</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5"/>
      <c r="C93" s="295"/>
      <c r="D93" s="292"/>
      <c r="E93" s="31" t="s">
        <v>150</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226</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f>
        <v>734464.44</v>
      </c>
      <c r="X94" s="40">
        <f t="shared" si="10"/>
        <v>112535.56000000006</v>
      </c>
    </row>
    <row r="95" spans="2:24" ht="15.75">
      <c r="B95" s="295"/>
      <c r="C95" s="295"/>
      <c r="D95" s="292"/>
      <c r="E95" s="65" t="s">
        <v>227</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708</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709</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710</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711</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533</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534</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825</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5"/>
      <c r="C103" s="295"/>
      <c r="D103" s="292"/>
      <c r="E103" s="31" t="s">
        <v>535</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45866.5</v>
      </c>
    </row>
    <row r="104" spans="2:24" ht="31.5">
      <c r="B104" s="295"/>
      <c r="C104" s="295"/>
      <c r="D104" s="292"/>
      <c r="E104" s="31" t="s">
        <v>536</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165</v>
      </c>
    </row>
    <row r="105" spans="2:24" ht="31.5">
      <c r="B105" s="295"/>
      <c r="C105" s="295"/>
      <c r="D105" s="292"/>
      <c r="E105" s="31" t="s">
        <v>581</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582</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583</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784</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73498</v>
      </c>
    </row>
    <row r="109" spans="2:24" ht="75" customHeight="1">
      <c r="B109" s="295"/>
      <c r="C109" s="295"/>
      <c r="D109" s="292"/>
      <c r="E109" s="69" t="s">
        <v>785</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732</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f>
        <v>505865.18</v>
      </c>
      <c r="X110" s="40">
        <f t="shared" si="10"/>
        <v>35134.82000000001</v>
      </c>
    </row>
    <row r="111" spans="2:24" ht="63">
      <c r="B111" s="295"/>
      <c r="C111" s="295"/>
      <c r="D111" s="292"/>
      <c r="E111" s="31" t="s">
        <v>616</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318</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319</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5"/>
      <c r="C114" s="295"/>
      <c r="D114" s="292"/>
      <c r="E114" s="31" t="s">
        <v>549</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324</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5"/>
      <c r="C116" s="295"/>
      <c r="D116" s="292"/>
      <c r="E116" s="31" t="s">
        <v>729</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37</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794</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f>
        <v>498400.88</v>
      </c>
      <c r="X118" s="40">
        <f t="shared" si="10"/>
        <v>107599.12</v>
      </c>
    </row>
    <row r="119" spans="2:24" ht="31.5">
      <c r="B119" s="295"/>
      <c r="C119" s="295"/>
      <c r="D119" s="292"/>
      <c r="E119" s="31" t="s">
        <v>795</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44519.399999999994</v>
      </c>
    </row>
    <row r="120" spans="2:24" ht="78.75">
      <c r="B120" s="295"/>
      <c r="C120" s="295"/>
      <c r="D120" s="292"/>
      <c r="E120" s="31" t="s">
        <v>796</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797</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5"/>
      <c r="C122" s="295"/>
      <c r="D122" s="292"/>
      <c r="E122" s="31" t="s">
        <v>698</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699</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492</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5"/>
      <c r="C125" s="295"/>
      <c r="D125" s="292"/>
      <c r="E125" s="31" t="s">
        <v>731</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714</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837</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715</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344</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345</v>
      </c>
      <c r="F130" s="49"/>
      <c r="G130" s="18"/>
      <c r="H130" s="220"/>
      <c r="I130" s="249">
        <v>3132</v>
      </c>
      <c r="J130" s="21">
        <v>284000</v>
      </c>
      <c r="K130" s="49"/>
      <c r="L130" s="49"/>
      <c r="M130" s="49"/>
      <c r="N130" s="49"/>
      <c r="O130" s="49"/>
      <c r="P130" s="49"/>
      <c r="Q130" s="49"/>
      <c r="R130" s="49"/>
      <c r="S130" s="21">
        <v>284000</v>
      </c>
      <c r="T130" s="49"/>
      <c r="U130" s="49"/>
      <c r="V130" s="49"/>
      <c r="W130" s="49">
        <f>924</f>
        <v>924</v>
      </c>
      <c r="X130" s="40">
        <f t="shared" si="10"/>
        <v>283076</v>
      </c>
    </row>
    <row r="131" spans="2:24" ht="31.5">
      <c r="B131" s="295"/>
      <c r="C131" s="295"/>
      <c r="D131" s="292"/>
      <c r="E131" s="31" t="s">
        <v>944</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5"/>
      <c r="C132" s="295"/>
      <c r="D132" s="292"/>
      <c r="E132" s="31" t="s">
        <v>945</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5"/>
      <c r="C133" s="295"/>
      <c r="D133" s="292"/>
      <c r="E133" s="31" t="s">
        <v>946</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410</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5"/>
      <c r="C135" s="295"/>
      <c r="D135" s="292"/>
      <c r="E135" s="31" t="s">
        <v>411</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412</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5"/>
      <c r="C137" s="295"/>
      <c r="D137" s="292"/>
      <c r="E137" s="31" t="s">
        <v>413</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414</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5"/>
      <c r="C139" s="295"/>
      <c r="D139" s="292"/>
      <c r="E139" s="31" t="s">
        <v>415</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416</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5"/>
      <c r="C141" s="295"/>
      <c r="D141" s="292"/>
      <c r="E141" s="31" t="s">
        <v>417</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418</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419</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420</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805</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192</v>
      </c>
      <c r="F146" s="49"/>
      <c r="G146" s="18"/>
      <c r="H146" s="220"/>
      <c r="I146" s="249">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95"/>
      <c r="C147" s="295"/>
      <c r="D147" s="292"/>
      <c r="E147" s="31" t="s">
        <v>191</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189</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193</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194</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305"/>
      <c r="E151" s="31" t="s">
        <v>700</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f>
        <v>7545.18</v>
      </c>
      <c r="X151" s="40">
        <f t="shared" si="10"/>
        <v>112454.82</v>
      </c>
    </row>
    <row r="152" spans="2:24" ht="15.75">
      <c r="B152" s="301" t="s">
        <v>929</v>
      </c>
      <c r="C152" s="301" t="s">
        <v>179</v>
      </c>
      <c r="D152" s="304" t="s">
        <v>178</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2"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409800</v>
      </c>
      <c r="U152" s="185">
        <f t="shared" si="12"/>
        <v>238100</v>
      </c>
      <c r="V152" s="185">
        <f t="shared" si="12"/>
        <v>1719000</v>
      </c>
      <c r="W152" s="185">
        <f t="shared" si="12"/>
        <v>9976379.999999998</v>
      </c>
      <c r="X152" s="184">
        <f t="shared" si="10"/>
        <v>11042854.770000001</v>
      </c>
    </row>
    <row r="153" spans="2:24" ht="78.75">
      <c r="B153" s="295"/>
      <c r="C153" s="295"/>
      <c r="D153" s="292"/>
      <c r="E153" s="266" t="s">
        <v>701</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702</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8">K154+L154+M154+N154+O154+P154+Q154+R154+S154+T154-W154</f>
        <v>0</v>
      </c>
    </row>
    <row r="155" spans="2:24" ht="31.5">
      <c r="B155" s="295"/>
      <c r="C155" s="295"/>
      <c r="D155" s="292"/>
      <c r="E155" s="268" t="s">
        <v>736</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737</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882</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883</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884</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885</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372</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373</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374</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375</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376</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377</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378</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379</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380</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381</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382</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383</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384</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385</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386</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387</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316</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326</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327</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389</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906</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907</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908</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554</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479</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405</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63">
      <c r="B187" s="295"/>
      <c r="C187" s="295"/>
      <c r="D187" s="292"/>
      <c r="E187" s="47" t="s">
        <v>542</v>
      </c>
      <c r="F187" s="45"/>
      <c r="G187" s="46"/>
      <c r="H187" s="216"/>
      <c r="I187" s="249">
        <v>3110</v>
      </c>
      <c r="J187" s="9">
        <v>179200</v>
      </c>
      <c r="K187" s="49"/>
      <c r="L187" s="49"/>
      <c r="M187" s="49"/>
      <c r="N187" s="49"/>
      <c r="O187" s="49"/>
      <c r="P187" s="49"/>
      <c r="Q187" s="49"/>
      <c r="R187" s="49"/>
      <c r="S187" s="49"/>
      <c r="T187" s="49">
        <v>179200</v>
      </c>
      <c r="U187" s="49"/>
      <c r="V187" s="49"/>
      <c r="W187" s="49"/>
      <c r="X187" s="40">
        <f t="shared" si="13"/>
        <v>179200</v>
      </c>
    </row>
    <row r="188" spans="2:24" ht="47.25">
      <c r="B188" s="295"/>
      <c r="C188" s="295"/>
      <c r="D188" s="292"/>
      <c r="E188" s="31" t="s">
        <v>703</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f>
        <v>3000</v>
      </c>
      <c r="X188" s="40">
        <f t="shared" si="13"/>
        <v>97000</v>
      </c>
    </row>
    <row r="189" spans="2:24" ht="47.25">
      <c r="B189" s="295"/>
      <c r="C189" s="295"/>
      <c r="D189" s="292"/>
      <c r="E189" s="31" t="s">
        <v>704</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f>
        <v>660301</v>
      </c>
      <c r="X189" s="40">
        <f t="shared" si="13"/>
        <v>207799</v>
      </c>
    </row>
    <row r="190" spans="2:24" ht="47.25">
      <c r="B190" s="295"/>
      <c r="C190" s="295"/>
      <c r="D190" s="292"/>
      <c r="E190" s="73" t="s">
        <v>705</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3"/>
        <v>12640</v>
      </c>
    </row>
    <row r="191" spans="2:24" ht="47.25" hidden="1">
      <c r="B191" s="295"/>
      <c r="C191" s="295"/>
      <c r="D191" s="292"/>
      <c r="E191" s="74" t="s">
        <v>706</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3"/>
        <v>0</v>
      </c>
    </row>
    <row r="192" spans="2:24" ht="47.25">
      <c r="B192" s="295"/>
      <c r="C192" s="295"/>
      <c r="D192" s="292"/>
      <c r="E192" s="67" t="s">
        <v>913</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3"/>
        <v>313487</v>
      </c>
    </row>
    <row r="193" spans="2:24" ht="47.25">
      <c r="B193" s="295"/>
      <c r="C193" s="295"/>
      <c r="D193" s="292"/>
      <c r="E193" s="67" t="s">
        <v>74</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3"/>
        <v>98188.8</v>
      </c>
    </row>
    <row r="194" spans="2:24" ht="47.25">
      <c r="B194" s="295"/>
      <c r="C194" s="295"/>
      <c r="D194" s="292"/>
      <c r="E194" s="67" t="s">
        <v>755</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f>
        <v>128000</v>
      </c>
      <c r="U194" s="200">
        <f>14000+56000+8000</f>
        <v>78000</v>
      </c>
      <c r="V194" s="200">
        <f>24000+71000+3000</f>
        <v>98000</v>
      </c>
      <c r="W194" s="49"/>
      <c r="X194" s="40">
        <f t="shared" si="13"/>
        <v>274000</v>
      </c>
    </row>
    <row r="195" spans="2:24" ht="47.25" hidden="1">
      <c r="B195" s="295"/>
      <c r="C195" s="295"/>
      <c r="D195" s="292"/>
      <c r="E195" s="67" t="s">
        <v>756</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3"/>
        <v>0</v>
      </c>
    </row>
    <row r="196" spans="2:24" ht="63">
      <c r="B196" s="295"/>
      <c r="C196" s="295"/>
      <c r="D196" s="292"/>
      <c r="E196" s="67" t="s">
        <v>757</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3"/>
        <v>407768</v>
      </c>
    </row>
    <row r="197" spans="2:24" ht="47.25">
      <c r="B197" s="295"/>
      <c r="C197" s="295"/>
      <c r="D197" s="292"/>
      <c r="E197" s="67" t="s">
        <v>914</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v>64690.2</v>
      </c>
      <c r="X197" s="40">
        <f t="shared" si="13"/>
        <v>50009.8</v>
      </c>
    </row>
    <row r="198" spans="2:24" ht="63">
      <c r="B198" s="295"/>
      <c r="C198" s="295"/>
      <c r="D198" s="292"/>
      <c r="E198" s="67" t="s">
        <v>482</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3"/>
        <v>145000</v>
      </c>
    </row>
    <row r="199" spans="2:24" ht="47.25">
      <c r="B199" s="295"/>
      <c r="C199" s="295"/>
      <c r="D199" s="292"/>
      <c r="E199" s="67" t="s">
        <v>483</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3"/>
        <v>174695</v>
      </c>
    </row>
    <row r="200" spans="2:24" ht="31.5">
      <c r="B200" s="295"/>
      <c r="C200" s="295"/>
      <c r="D200" s="292"/>
      <c r="E200" s="67" t="s">
        <v>484</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3"/>
        <v>1071.3600000000006</v>
      </c>
    </row>
    <row r="201" spans="2:24" ht="47.25">
      <c r="B201" s="295"/>
      <c r="C201" s="295"/>
      <c r="D201" s="292"/>
      <c r="E201" s="67" t="s">
        <v>485</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3"/>
        <v>150000</v>
      </c>
    </row>
    <row r="202" spans="2:24" ht="31.5">
      <c r="B202" s="295"/>
      <c r="C202" s="295"/>
      <c r="D202" s="292"/>
      <c r="E202" s="67" t="s">
        <v>486</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3"/>
        <v>1225.7200000000012</v>
      </c>
    </row>
    <row r="203" spans="2:24" ht="31.5">
      <c r="B203" s="295"/>
      <c r="C203" s="295"/>
      <c r="D203" s="292"/>
      <c r="E203" s="67" t="s">
        <v>487</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3"/>
        <v>436853.28</v>
      </c>
    </row>
    <row r="204" spans="2:24" ht="15.75">
      <c r="B204" s="295"/>
      <c r="C204" s="295"/>
      <c r="D204" s="292"/>
      <c r="E204" s="67" t="s">
        <v>488</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3"/>
        <v>750000</v>
      </c>
    </row>
    <row r="205" spans="2:24" ht="47.25">
      <c r="B205" s="295"/>
      <c r="C205" s="295"/>
      <c r="D205" s="292"/>
      <c r="E205" s="67" t="s">
        <v>401</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3"/>
        <v>515361</v>
      </c>
    </row>
    <row r="206" spans="2:24" ht="47.25">
      <c r="B206" s="295"/>
      <c r="C206" s="295"/>
      <c r="D206" s="292"/>
      <c r="E206" s="67" t="s">
        <v>550</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3"/>
        <v>105900</v>
      </c>
    </row>
    <row r="207" spans="2:24" ht="47.25">
      <c r="B207" s="295"/>
      <c r="C207" s="295"/>
      <c r="D207" s="292"/>
      <c r="E207" s="67" t="s">
        <v>551</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f>
        <v>504466.66000000003</v>
      </c>
      <c r="X207" s="40">
        <f t="shared" si="13"/>
        <v>233.3399999999674</v>
      </c>
    </row>
    <row r="208" spans="2:24" ht="47.25">
      <c r="B208" s="295"/>
      <c r="C208" s="295"/>
      <c r="D208" s="292"/>
      <c r="E208" s="67" t="s">
        <v>465</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f>
        <v>56920</v>
      </c>
      <c r="X208" s="40">
        <f t="shared" si="13"/>
        <v>59080</v>
      </c>
    </row>
    <row r="209" spans="2:24" ht="63">
      <c r="B209" s="295"/>
      <c r="C209" s="295"/>
      <c r="D209" s="292"/>
      <c r="E209" s="31" t="s">
        <v>552</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f>
        <v>57615</v>
      </c>
      <c r="X209" s="40">
        <f t="shared" si="13"/>
        <v>183385</v>
      </c>
    </row>
    <row r="210" spans="2:24" ht="31.5">
      <c r="B210" s="295"/>
      <c r="C210" s="295"/>
      <c r="D210" s="292"/>
      <c r="E210" s="67" t="s">
        <v>553</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t="shared" si="13"/>
        <v>41293.2</v>
      </c>
    </row>
    <row r="211" spans="2:24" ht="63">
      <c r="B211" s="295"/>
      <c r="C211" s="295"/>
      <c r="D211" s="292"/>
      <c r="E211" s="67" t="s">
        <v>494</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3"/>
        <v>566650</v>
      </c>
    </row>
    <row r="212" spans="2:24" ht="83.25" customHeight="1">
      <c r="B212" s="295"/>
      <c r="C212" s="295"/>
      <c r="D212" s="292"/>
      <c r="E212" s="67" t="s">
        <v>210</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3"/>
        <v>402596</v>
      </c>
    </row>
    <row r="213" spans="2:24" ht="47.25">
      <c r="B213" s="295"/>
      <c r="C213" s="295"/>
      <c r="D213" s="292"/>
      <c r="E213" s="65" t="s">
        <v>722</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3"/>
        <v>277.8399999999674</v>
      </c>
    </row>
    <row r="214" spans="2:24" ht="31.5">
      <c r="B214" s="295"/>
      <c r="C214" s="295"/>
      <c r="D214" s="292"/>
      <c r="E214" s="65" t="s">
        <v>456</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3"/>
        <v>20000</v>
      </c>
    </row>
    <row r="215" spans="2:24" ht="47.25">
      <c r="B215" s="295"/>
      <c r="C215" s="295"/>
      <c r="D215" s="292"/>
      <c r="E215" s="67" t="s">
        <v>402</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3"/>
        <v>279200</v>
      </c>
    </row>
    <row r="216" spans="2:24" ht="31.5">
      <c r="B216" s="295"/>
      <c r="C216" s="295"/>
      <c r="D216" s="292"/>
      <c r="E216" s="31" t="s">
        <v>403</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3"/>
        <v>8000</v>
      </c>
    </row>
    <row r="217" spans="2:24" ht="31.5">
      <c r="B217" s="295"/>
      <c r="C217" s="295"/>
      <c r="D217" s="292"/>
      <c r="E217" s="67" t="s">
        <v>642</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3"/>
        <v>317000</v>
      </c>
    </row>
    <row r="218" spans="2:24" ht="15.75">
      <c r="B218" s="295"/>
      <c r="C218" s="295"/>
      <c r="D218" s="292"/>
      <c r="E218" s="74" t="s">
        <v>350</v>
      </c>
      <c r="F218" s="49">
        <v>161000</v>
      </c>
      <c r="G218" s="18">
        <f aca="true" t="shared" si="15"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3"/>
        <v>1265.7999999999884</v>
      </c>
    </row>
    <row r="219" spans="2:24" ht="47.25">
      <c r="B219" s="295"/>
      <c r="C219" s="295"/>
      <c r="D219" s="292"/>
      <c r="E219" s="31" t="s">
        <v>351</v>
      </c>
      <c r="F219" s="49">
        <v>200000</v>
      </c>
      <c r="G219" s="18">
        <f t="shared" si="15"/>
        <v>1</v>
      </c>
      <c r="H219" s="220">
        <f aca="true" t="shared" si="16"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aca="true" t="shared" si="17" ref="X219:X286">K219+L219+M219+N219+O219+P219+Q219+R219+S219+T219-W219</f>
        <v>1839.640000000014</v>
      </c>
    </row>
    <row r="220" spans="2:24" ht="31.5">
      <c r="B220" s="295"/>
      <c r="C220" s="295"/>
      <c r="D220" s="292"/>
      <c r="E220" s="31" t="s">
        <v>352</v>
      </c>
      <c r="F220" s="49">
        <v>150000</v>
      </c>
      <c r="G220" s="18">
        <f t="shared" si="15"/>
        <v>1</v>
      </c>
      <c r="H220" s="220">
        <f t="shared" si="16"/>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f>
        <v>115828.2</v>
      </c>
      <c r="X220" s="40">
        <f t="shared" si="17"/>
        <v>94171.8</v>
      </c>
    </row>
    <row r="221" spans="2:24" ht="63">
      <c r="B221" s="295"/>
      <c r="C221" s="295"/>
      <c r="D221" s="292"/>
      <c r="E221" s="75" t="s">
        <v>733</v>
      </c>
      <c r="F221" s="49">
        <v>550000</v>
      </c>
      <c r="G221" s="18">
        <f t="shared" si="15"/>
        <v>1</v>
      </c>
      <c r="H221" s="220">
        <f t="shared" si="16"/>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7"/>
        <v>1662.4000000000233</v>
      </c>
    </row>
    <row r="222" spans="2:24" ht="47.25">
      <c r="B222" s="295"/>
      <c r="C222" s="295"/>
      <c r="D222" s="292"/>
      <c r="E222" s="31" t="s">
        <v>734</v>
      </c>
      <c r="F222" s="49">
        <v>80000</v>
      </c>
      <c r="G222" s="18">
        <f t="shared" si="15"/>
        <v>1</v>
      </c>
      <c r="H222" s="220">
        <f t="shared" si="16"/>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7"/>
        <v>7866.199999999997</v>
      </c>
    </row>
    <row r="223" spans="2:24" ht="47.25">
      <c r="B223" s="295"/>
      <c r="C223" s="295"/>
      <c r="D223" s="292"/>
      <c r="E223" s="31" t="s">
        <v>630</v>
      </c>
      <c r="F223" s="49">
        <v>350000</v>
      </c>
      <c r="G223" s="18">
        <f t="shared" si="15"/>
        <v>1</v>
      </c>
      <c r="H223" s="220">
        <f t="shared" si="16"/>
        <v>350000</v>
      </c>
      <c r="I223" s="249">
        <v>3132</v>
      </c>
      <c r="J223" s="21">
        <v>350000</v>
      </c>
      <c r="K223" s="200"/>
      <c r="L223" s="200"/>
      <c r="M223" s="200"/>
      <c r="N223" s="200"/>
      <c r="O223" s="200">
        <v>10000</v>
      </c>
      <c r="P223" s="200"/>
      <c r="Q223" s="200">
        <v>340000</v>
      </c>
      <c r="R223" s="200"/>
      <c r="S223" s="200"/>
      <c r="T223" s="200"/>
      <c r="U223" s="200"/>
      <c r="V223" s="200"/>
      <c r="W223" s="49">
        <f>105000</f>
        <v>105000</v>
      </c>
      <c r="X223" s="40">
        <f t="shared" si="17"/>
        <v>245000</v>
      </c>
    </row>
    <row r="224" spans="2:24" ht="66" customHeight="1">
      <c r="B224" s="295"/>
      <c r="C224" s="295"/>
      <c r="D224" s="292"/>
      <c r="E224" s="31" t="s">
        <v>631</v>
      </c>
      <c r="F224" s="49">
        <v>200000</v>
      </c>
      <c r="G224" s="18">
        <f t="shared" si="15"/>
        <v>1</v>
      </c>
      <c r="H224" s="220">
        <f t="shared" si="16"/>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7"/>
        <v>4725.799999999988</v>
      </c>
    </row>
    <row r="225" spans="2:24" ht="31.5">
      <c r="B225" s="295"/>
      <c r="C225" s="295"/>
      <c r="D225" s="292"/>
      <c r="E225" s="31" t="s">
        <v>632</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7"/>
        <v>76768.4</v>
      </c>
    </row>
    <row r="226" spans="2:24" ht="31.5">
      <c r="B226" s="295"/>
      <c r="C226" s="295"/>
      <c r="D226" s="292"/>
      <c r="E226" s="31" t="s">
        <v>633</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f>
        <v>7028.1</v>
      </c>
      <c r="X226" s="40">
        <f t="shared" si="17"/>
        <v>72971.9</v>
      </c>
    </row>
    <row r="227" spans="2:24" ht="31.5">
      <c r="B227" s="295"/>
      <c r="C227" s="295"/>
      <c r="D227" s="292"/>
      <c r="E227" s="31" t="s">
        <v>634</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7"/>
        <v>9311.199999999997</v>
      </c>
    </row>
    <row r="228" spans="2:24" ht="47.25">
      <c r="B228" s="295"/>
      <c r="C228" s="295"/>
      <c r="D228" s="292"/>
      <c r="E228" s="31" t="s">
        <v>635</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7"/>
        <v>351500</v>
      </c>
    </row>
    <row r="229" spans="2:24" ht="47.25">
      <c r="B229" s="295"/>
      <c r="C229" s="295"/>
      <c r="D229" s="292"/>
      <c r="E229" s="31" t="s">
        <v>636</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7"/>
        <v>50000</v>
      </c>
    </row>
    <row r="230" spans="2:24" ht="31.5">
      <c r="B230" s="295"/>
      <c r="C230" s="295"/>
      <c r="D230" s="292"/>
      <c r="E230" s="31" t="s">
        <v>370</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7"/>
        <v>8764.07</v>
      </c>
    </row>
    <row r="231" spans="2:24" ht="31.5">
      <c r="B231" s="295"/>
      <c r="C231" s="295"/>
      <c r="D231" s="292"/>
      <c r="E231" s="31" t="s">
        <v>371</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7"/>
        <v>2667.199999999997</v>
      </c>
    </row>
    <row r="232" spans="2:24" ht="31.5">
      <c r="B232" s="295"/>
      <c r="C232" s="295"/>
      <c r="D232" s="292"/>
      <c r="E232" s="31" t="s">
        <v>263</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7"/>
        <v>49329.799999999996</v>
      </c>
    </row>
    <row r="233" spans="2:24" ht="31.5">
      <c r="B233" s="295"/>
      <c r="C233" s="295"/>
      <c r="D233" s="292"/>
      <c r="E233" s="31" t="s">
        <v>264</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f>
        <v>7851.77</v>
      </c>
      <c r="X233" s="40">
        <f t="shared" si="17"/>
        <v>42148.229999999996</v>
      </c>
    </row>
    <row r="234" spans="2:24" ht="31.5">
      <c r="B234" s="295"/>
      <c r="C234" s="295"/>
      <c r="D234" s="292"/>
      <c r="E234" s="31" t="s">
        <v>265</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f>
        <v>6944.4</v>
      </c>
      <c r="X234" s="40">
        <f t="shared" si="17"/>
        <v>107055.6</v>
      </c>
    </row>
    <row r="235" spans="2:24" ht="47.25">
      <c r="B235" s="295"/>
      <c r="C235" s="295"/>
      <c r="D235" s="292"/>
      <c r="E235" s="31" t="s">
        <v>266</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7"/>
        <v>50000</v>
      </c>
    </row>
    <row r="236" spans="2:24" ht="47.25">
      <c r="B236" s="295"/>
      <c r="C236" s="295"/>
      <c r="D236" s="292"/>
      <c r="E236" s="31" t="s">
        <v>331</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7"/>
        <v>107784</v>
      </c>
    </row>
    <row r="237" spans="2:24" ht="47.25">
      <c r="B237" s="295"/>
      <c r="C237" s="295"/>
      <c r="D237" s="292"/>
      <c r="E237" s="31" t="s">
        <v>332</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c r="V237" s="49">
        <v>200000</v>
      </c>
      <c r="W237" s="49">
        <f>51799+661671.36</f>
        <v>713470.36</v>
      </c>
      <c r="X237" s="40">
        <f t="shared" si="17"/>
        <v>106529.64000000001</v>
      </c>
    </row>
    <row r="238" spans="2:24" ht="47.25">
      <c r="B238" s="295"/>
      <c r="C238" s="295"/>
      <c r="D238" s="292"/>
      <c r="E238" s="31" t="s">
        <v>333</v>
      </c>
      <c r="F238" s="49"/>
      <c r="G238" s="18"/>
      <c r="H238" s="220"/>
      <c r="I238" s="249">
        <v>3132</v>
      </c>
      <c r="J238" s="21">
        <v>100000</v>
      </c>
      <c r="K238" s="49"/>
      <c r="L238" s="49"/>
      <c r="M238" s="49"/>
      <c r="N238" s="49"/>
      <c r="O238" s="49">
        <v>50000</v>
      </c>
      <c r="P238" s="49"/>
      <c r="Q238" s="49"/>
      <c r="R238" s="49"/>
      <c r="S238" s="49"/>
      <c r="T238" s="49">
        <v>3000</v>
      </c>
      <c r="U238" s="49"/>
      <c r="V238" s="49">
        <f>50000-3000</f>
        <v>47000</v>
      </c>
      <c r="W238" s="49">
        <f>1829.61+4269.09+46200.65</f>
        <v>52299.35</v>
      </c>
      <c r="X238" s="40">
        <f t="shared" si="17"/>
        <v>700.6500000000015</v>
      </c>
    </row>
    <row r="239" spans="2:24" ht="47.25">
      <c r="B239" s="295"/>
      <c r="C239" s="295"/>
      <c r="D239" s="292"/>
      <c r="E239" s="31" t="s">
        <v>334</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7"/>
        <v>25172.1</v>
      </c>
    </row>
    <row r="240" spans="2:24" ht="31.5">
      <c r="B240" s="295"/>
      <c r="C240" s="295"/>
      <c r="D240" s="292"/>
      <c r="E240" s="31" t="s">
        <v>644</v>
      </c>
      <c r="F240" s="49"/>
      <c r="G240" s="18"/>
      <c r="H240" s="220"/>
      <c r="I240" s="249">
        <v>3110</v>
      </c>
      <c r="J240" s="21">
        <v>100000</v>
      </c>
      <c r="K240" s="49"/>
      <c r="L240" s="49"/>
      <c r="M240" s="49"/>
      <c r="N240" s="49"/>
      <c r="O240" s="49"/>
      <c r="P240" s="49"/>
      <c r="Q240" s="49"/>
      <c r="R240" s="49"/>
      <c r="S240" s="49">
        <v>100000</v>
      </c>
      <c r="T240" s="49"/>
      <c r="U240" s="49"/>
      <c r="V240" s="49"/>
      <c r="W240" s="49"/>
      <c r="X240" s="40">
        <f t="shared" si="17"/>
        <v>100000</v>
      </c>
    </row>
    <row r="241" spans="2:24" ht="31.5">
      <c r="B241" s="295"/>
      <c r="C241" s="295"/>
      <c r="D241" s="292"/>
      <c r="E241" s="31" t="s">
        <v>335</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7"/>
        <v>504</v>
      </c>
    </row>
    <row r="242" spans="2:24" ht="31.5">
      <c r="B242" s="295"/>
      <c r="C242" s="295"/>
      <c r="D242" s="292"/>
      <c r="E242" s="31" t="s">
        <v>643</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7"/>
        <v>143991.88</v>
      </c>
    </row>
    <row r="243" spans="2:24" ht="31.5">
      <c r="B243" s="295"/>
      <c r="C243" s="295"/>
      <c r="D243" s="292"/>
      <c r="E243" s="31" t="s">
        <v>336</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7"/>
        <v>54566</v>
      </c>
    </row>
    <row r="244" spans="2:24" ht="31.5">
      <c r="B244" s="295"/>
      <c r="C244" s="295"/>
      <c r="D244" s="292"/>
      <c r="E244" s="31" t="s">
        <v>337</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7"/>
        <v>61000</v>
      </c>
    </row>
    <row r="245" spans="2:24" ht="31.5">
      <c r="B245" s="295"/>
      <c r="C245" s="295"/>
      <c r="D245" s="292"/>
      <c r="E245" s="31" t="s">
        <v>629</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7"/>
        <v>465320</v>
      </c>
    </row>
    <row r="246" spans="2:24" ht="47.25">
      <c r="B246" s="295"/>
      <c r="C246" s="295"/>
      <c r="D246" s="292"/>
      <c r="E246" s="31" t="s">
        <v>490</v>
      </c>
      <c r="F246" s="49"/>
      <c r="G246" s="18"/>
      <c r="H246" s="220"/>
      <c r="I246" s="249">
        <v>3132</v>
      </c>
      <c r="J246" s="21">
        <v>66000</v>
      </c>
      <c r="K246" s="49"/>
      <c r="L246" s="49"/>
      <c r="M246" s="49"/>
      <c r="N246" s="49"/>
      <c r="O246" s="49"/>
      <c r="P246" s="49"/>
      <c r="Q246" s="49">
        <v>66000</v>
      </c>
      <c r="R246" s="49"/>
      <c r="S246" s="49"/>
      <c r="T246" s="49"/>
      <c r="U246" s="49"/>
      <c r="V246" s="49"/>
      <c r="W246" s="49"/>
      <c r="X246" s="40">
        <f t="shared" si="17"/>
        <v>66000</v>
      </c>
    </row>
    <row r="247" spans="2:24" ht="63">
      <c r="B247" s="295"/>
      <c r="C247" s="295"/>
      <c r="D247" s="292"/>
      <c r="E247" s="31" t="s">
        <v>491</v>
      </c>
      <c r="F247" s="49"/>
      <c r="G247" s="18"/>
      <c r="H247" s="220"/>
      <c r="I247" s="249">
        <v>3132</v>
      </c>
      <c r="J247" s="21">
        <v>3500</v>
      </c>
      <c r="K247" s="49"/>
      <c r="L247" s="49"/>
      <c r="M247" s="49"/>
      <c r="N247" s="49"/>
      <c r="O247" s="49"/>
      <c r="P247" s="49"/>
      <c r="Q247" s="49">
        <v>3500</v>
      </c>
      <c r="R247" s="49"/>
      <c r="S247" s="49"/>
      <c r="T247" s="49"/>
      <c r="U247" s="49"/>
      <c r="V247" s="49"/>
      <c r="W247" s="49">
        <v>1963.84</v>
      </c>
      <c r="X247" s="40">
        <f t="shared" si="17"/>
        <v>1536.16</v>
      </c>
    </row>
    <row r="248" spans="2:24" ht="47.25">
      <c r="B248" s="295"/>
      <c r="C248" s="295"/>
      <c r="D248" s="292"/>
      <c r="E248" s="31" t="s">
        <v>565</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f>
        <v>134092.71</v>
      </c>
      <c r="X248" s="40">
        <f t="shared" si="17"/>
        <v>372907.29000000004</v>
      </c>
    </row>
    <row r="249" spans="2:24" ht="31.5">
      <c r="B249" s="295"/>
      <c r="C249" s="295"/>
      <c r="D249" s="292"/>
      <c r="E249" s="31" t="s">
        <v>35</v>
      </c>
      <c r="F249" s="49"/>
      <c r="G249" s="18"/>
      <c r="H249" s="220"/>
      <c r="I249" s="249">
        <v>3132</v>
      </c>
      <c r="J249" s="21">
        <v>30000</v>
      </c>
      <c r="K249" s="49"/>
      <c r="L249" s="49"/>
      <c r="M249" s="49"/>
      <c r="N249" s="49"/>
      <c r="O249" s="49"/>
      <c r="P249" s="49"/>
      <c r="Q249" s="49"/>
      <c r="R249" s="49"/>
      <c r="S249" s="49">
        <v>30000</v>
      </c>
      <c r="T249" s="49"/>
      <c r="U249" s="49"/>
      <c r="V249" s="49"/>
      <c r="W249" s="49"/>
      <c r="X249" s="40">
        <f t="shared" si="17"/>
        <v>30000</v>
      </c>
    </row>
    <row r="250" spans="2:24" ht="31.5">
      <c r="B250" s="295"/>
      <c r="C250" s="295"/>
      <c r="D250" s="292"/>
      <c r="E250" s="29" t="s">
        <v>429</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7"/>
        <v>504032</v>
      </c>
    </row>
    <row r="251" spans="2:24" ht="47.25">
      <c r="B251" s="295"/>
      <c r="C251" s="295"/>
      <c r="D251" s="292"/>
      <c r="E251" s="29" t="s">
        <v>430</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7"/>
        <v>0.41000000000349246</v>
      </c>
    </row>
    <row r="252" spans="2:24" ht="47.25">
      <c r="B252" s="295"/>
      <c r="C252" s="295"/>
      <c r="D252" s="292"/>
      <c r="E252" s="29" t="s">
        <v>363</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7"/>
        <v>113506</v>
      </c>
    </row>
    <row r="253" spans="2:24" ht="31.5">
      <c r="B253" s="295"/>
      <c r="C253" s="295"/>
      <c r="D253" s="292"/>
      <c r="E253" s="29" t="s">
        <v>364</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7"/>
        <v>93336.79999999999</v>
      </c>
    </row>
    <row r="254" spans="2:24" ht="31.5">
      <c r="B254" s="295"/>
      <c r="C254" s="295"/>
      <c r="D254" s="292"/>
      <c r="E254" s="29" t="s">
        <v>367</v>
      </c>
      <c r="F254" s="49"/>
      <c r="G254" s="18"/>
      <c r="H254" s="220"/>
      <c r="I254" s="249">
        <v>3132</v>
      </c>
      <c r="J254" s="21">
        <v>100000</v>
      </c>
      <c r="K254" s="49"/>
      <c r="L254" s="49"/>
      <c r="M254" s="49"/>
      <c r="N254" s="49"/>
      <c r="O254" s="49"/>
      <c r="P254" s="49"/>
      <c r="Q254" s="49"/>
      <c r="R254" s="49"/>
      <c r="S254" s="21">
        <v>100000</v>
      </c>
      <c r="T254" s="49"/>
      <c r="U254" s="49"/>
      <c r="V254" s="49"/>
      <c r="W254" s="49"/>
      <c r="X254" s="40">
        <f t="shared" si="17"/>
        <v>100000</v>
      </c>
    </row>
    <row r="255" spans="2:24" ht="31.5">
      <c r="B255" s="295"/>
      <c r="C255" s="295"/>
      <c r="D255" s="292"/>
      <c r="E255" s="31" t="s">
        <v>822</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c r="X255" s="40">
        <f t="shared" si="17"/>
        <v>480000</v>
      </c>
    </row>
    <row r="256" spans="2:24" ht="31.5">
      <c r="B256" s="295"/>
      <c r="C256" s="295"/>
      <c r="D256" s="292"/>
      <c r="E256" s="29" t="s">
        <v>421</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7"/>
        <v>104026.20000000001</v>
      </c>
    </row>
    <row r="257" spans="2:24" ht="31.5">
      <c r="B257" s="295"/>
      <c r="C257" s="295"/>
      <c r="D257" s="292"/>
      <c r="E257" s="29" t="s">
        <v>422</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7"/>
        <v>251941.24</v>
      </c>
    </row>
    <row r="258" spans="2:24" ht="31.5">
      <c r="B258" s="295"/>
      <c r="C258" s="295"/>
      <c r="D258" s="292"/>
      <c r="E258" s="29" t="s">
        <v>423</v>
      </c>
      <c r="F258" s="49"/>
      <c r="G258" s="18"/>
      <c r="H258" s="220"/>
      <c r="I258" s="249">
        <v>3132</v>
      </c>
      <c r="J258" s="21">
        <v>142000</v>
      </c>
      <c r="K258" s="49"/>
      <c r="L258" s="49"/>
      <c r="M258" s="49"/>
      <c r="N258" s="49"/>
      <c r="O258" s="49"/>
      <c r="P258" s="49"/>
      <c r="Q258" s="49"/>
      <c r="R258" s="49"/>
      <c r="S258" s="21">
        <v>142000</v>
      </c>
      <c r="T258" s="49"/>
      <c r="U258" s="49"/>
      <c r="V258" s="49"/>
      <c r="W258" s="49"/>
      <c r="X258" s="40">
        <f t="shared" si="17"/>
        <v>142000</v>
      </c>
    </row>
    <row r="259" spans="2:24" ht="31.5">
      <c r="B259" s="295"/>
      <c r="C259" s="295"/>
      <c r="D259" s="292"/>
      <c r="E259" s="29" t="s">
        <v>424</v>
      </c>
      <c r="F259" s="49"/>
      <c r="G259" s="18"/>
      <c r="H259" s="220"/>
      <c r="I259" s="249">
        <v>3132</v>
      </c>
      <c r="J259" s="21">
        <v>98000</v>
      </c>
      <c r="K259" s="49"/>
      <c r="L259" s="49"/>
      <c r="M259" s="49"/>
      <c r="N259" s="49"/>
      <c r="O259" s="49"/>
      <c r="P259" s="49"/>
      <c r="Q259" s="49"/>
      <c r="R259" s="49"/>
      <c r="S259" s="21">
        <v>98000</v>
      </c>
      <c r="T259" s="49"/>
      <c r="U259" s="49"/>
      <c r="V259" s="49"/>
      <c r="W259" s="49"/>
      <c r="X259" s="40">
        <f t="shared" si="17"/>
        <v>98000</v>
      </c>
    </row>
    <row r="260" spans="2:24" ht="47.25">
      <c r="B260" s="295"/>
      <c r="C260" s="295"/>
      <c r="D260" s="292"/>
      <c r="E260" s="29" t="s">
        <v>425</v>
      </c>
      <c r="F260" s="49"/>
      <c r="G260" s="18"/>
      <c r="H260" s="220"/>
      <c r="I260" s="249">
        <v>3132</v>
      </c>
      <c r="J260" s="21">
        <v>256000</v>
      </c>
      <c r="K260" s="49"/>
      <c r="L260" s="49"/>
      <c r="M260" s="49"/>
      <c r="N260" s="49"/>
      <c r="O260" s="49"/>
      <c r="P260" s="49"/>
      <c r="Q260" s="49"/>
      <c r="R260" s="49"/>
      <c r="S260" s="21">
        <v>256000</v>
      </c>
      <c r="T260" s="49"/>
      <c r="U260" s="49"/>
      <c r="V260" s="49"/>
      <c r="W260" s="49"/>
      <c r="X260" s="40">
        <f t="shared" si="17"/>
        <v>256000</v>
      </c>
    </row>
    <row r="261" spans="2:24" ht="47.25">
      <c r="B261" s="295"/>
      <c r="C261" s="295"/>
      <c r="D261" s="292"/>
      <c r="E261" s="29" t="s">
        <v>426</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f>
        <v>239406.04</v>
      </c>
      <c r="X261" s="40">
        <f t="shared" si="17"/>
        <v>60593.95999999999</v>
      </c>
    </row>
    <row r="262" spans="2:24" ht="47.25">
      <c r="B262" s="295"/>
      <c r="C262" s="295"/>
      <c r="D262" s="292"/>
      <c r="E262" s="29" t="s">
        <v>427</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7"/>
        <v>77173.56</v>
      </c>
    </row>
    <row r="263" spans="2:24" ht="31.5">
      <c r="B263" s="295"/>
      <c r="C263" s="295"/>
      <c r="D263" s="292"/>
      <c r="E263" s="29" t="s">
        <v>195</v>
      </c>
      <c r="F263" s="49"/>
      <c r="G263" s="18"/>
      <c r="H263" s="220"/>
      <c r="I263" s="249">
        <v>3132</v>
      </c>
      <c r="J263" s="21">
        <v>50000</v>
      </c>
      <c r="K263" s="49"/>
      <c r="L263" s="49"/>
      <c r="M263" s="49"/>
      <c r="N263" s="49"/>
      <c r="O263" s="49"/>
      <c r="P263" s="49"/>
      <c r="Q263" s="49"/>
      <c r="R263" s="49"/>
      <c r="S263" s="21"/>
      <c r="T263" s="49">
        <v>50000</v>
      </c>
      <c r="U263" s="49"/>
      <c r="V263" s="49"/>
      <c r="W263" s="49"/>
      <c r="X263" s="40">
        <f t="shared" si="17"/>
        <v>50000</v>
      </c>
    </row>
    <row r="264" spans="2:24" ht="31.5">
      <c r="B264" s="295"/>
      <c r="C264" s="295"/>
      <c r="D264" s="292"/>
      <c r="E264" s="29" t="s">
        <v>196</v>
      </c>
      <c r="F264" s="49"/>
      <c r="G264" s="18"/>
      <c r="H264" s="220"/>
      <c r="I264" s="249">
        <v>3132</v>
      </c>
      <c r="J264" s="21">
        <v>20000</v>
      </c>
      <c r="K264" s="49"/>
      <c r="L264" s="49"/>
      <c r="M264" s="49"/>
      <c r="N264" s="49"/>
      <c r="O264" s="49"/>
      <c r="P264" s="49"/>
      <c r="Q264" s="49"/>
      <c r="R264" s="49"/>
      <c r="S264" s="21"/>
      <c r="T264" s="49">
        <v>20000</v>
      </c>
      <c r="U264" s="49"/>
      <c r="V264" s="49"/>
      <c r="W264" s="49"/>
      <c r="X264" s="40">
        <f t="shared" si="17"/>
        <v>20000</v>
      </c>
    </row>
    <row r="265" spans="2:24" ht="31.5">
      <c r="B265" s="295"/>
      <c r="C265" s="295"/>
      <c r="D265" s="292"/>
      <c r="E265" s="29" t="s">
        <v>197</v>
      </c>
      <c r="F265" s="49"/>
      <c r="G265" s="18"/>
      <c r="H265" s="220"/>
      <c r="I265" s="249">
        <v>3132</v>
      </c>
      <c r="J265" s="21">
        <v>100000</v>
      </c>
      <c r="K265" s="49"/>
      <c r="L265" s="49"/>
      <c r="M265" s="49"/>
      <c r="N265" s="49"/>
      <c r="O265" s="49"/>
      <c r="P265" s="49"/>
      <c r="Q265" s="49"/>
      <c r="R265" s="49"/>
      <c r="S265" s="21"/>
      <c r="T265" s="49">
        <v>100000</v>
      </c>
      <c r="U265" s="49"/>
      <c r="V265" s="49"/>
      <c r="W265" s="49"/>
      <c r="X265" s="40">
        <f t="shared" si="17"/>
        <v>100000</v>
      </c>
    </row>
    <row r="266" spans="2:24" ht="31.5">
      <c r="B266" s="295"/>
      <c r="C266" s="295"/>
      <c r="D266" s="292"/>
      <c r="E266" s="29" t="s">
        <v>198</v>
      </c>
      <c r="F266" s="49"/>
      <c r="G266" s="18"/>
      <c r="H266" s="220"/>
      <c r="I266" s="249">
        <v>3132</v>
      </c>
      <c r="J266" s="21">
        <v>60000</v>
      </c>
      <c r="K266" s="49"/>
      <c r="L266" s="49"/>
      <c r="M266" s="49"/>
      <c r="N266" s="49"/>
      <c r="O266" s="49"/>
      <c r="P266" s="49"/>
      <c r="Q266" s="49"/>
      <c r="R266" s="49"/>
      <c r="S266" s="21"/>
      <c r="T266" s="49">
        <v>60000</v>
      </c>
      <c r="U266" s="49"/>
      <c r="V266" s="49"/>
      <c r="W266" s="49"/>
      <c r="X266" s="40">
        <f t="shared" si="17"/>
        <v>60000</v>
      </c>
    </row>
    <row r="267" spans="2:24" ht="47.25">
      <c r="B267" s="302"/>
      <c r="C267" s="302"/>
      <c r="D267" s="305"/>
      <c r="E267" s="29" t="s">
        <v>735</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7"/>
        <v>7172.800000000003</v>
      </c>
    </row>
    <row r="268" spans="2:24" ht="15.75">
      <c r="B268" s="308" t="s">
        <v>170</v>
      </c>
      <c r="C268" s="308" t="s">
        <v>522</v>
      </c>
      <c r="D268" s="304" t="s">
        <v>645</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288285.8</v>
      </c>
      <c r="X268" s="184">
        <f t="shared" si="17"/>
        <v>295714.2</v>
      </c>
    </row>
    <row r="269" spans="2:24" ht="63">
      <c r="B269" s="325"/>
      <c r="C269" s="325"/>
      <c r="D269" s="292"/>
      <c r="E269" s="31" t="s">
        <v>338</v>
      </c>
      <c r="F269" s="49"/>
      <c r="G269" s="18"/>
      <c r="H269" s="220"/>
      <c r="I269" s="249">
        <v>3110</v>
      </c>
      <c r="J269" s="21">
        <v>82500</v>
      </c>
      <c r="K269" s="49"/>
      <c r="L269" s="49"/>
      <c r="M269" s="49"/>
      <c r="N269" s="49"/>
      <c r="O269" s="49"/>
      <c r="P269" s="49"/>
      <c r="Q269" s="49"/>
      <c r="R269" s="49">
        <v>82500</v>
      </c>
      <c r="S269" s="49"/>
      <c r="T269" s="49"/>
      <c r="U269" s="49"/>
      <c r="V269" s="49"/>
      <c r="W269" s="49">
        <v>75240</v>
      </c>
      <c r="X269" s="40">
        <f t="shared" si="17"/>
        <v>7260</v>
      </c>
    </row>
    <row r="270" spans="2:24" ht="47.25" hidden="1">
      <c r="B270" s="325"/>
      <c r="C270" s="325"/>
      <c r="D270" s="292"/>
      <c r="E270" s="31" t="s">
        <v>339</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7"/>
        <v>0</v>
      </c>
    </row>
    <row r="271" spans="2:24" ht="47.25">
      <c r="B271" s="325"/>
      <c r="C271" s="325"/>
      <c r="D271" s="292"/>
      <c r="E271" s="31" t="s">
        <v>340</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7"/>
        <v>0.19999999999708962</v>
      </c>
    </row>
    <row r="272" spans="2:24" ht="31.5">
      <c r="B272" s="325"/>
      <c r="C272" s="325"/>
      <c r="D272" s="292"/>
      <c r="E272" s="31" t="s">
        <v>366</v>
      </c>
      <c r="F272" s="49"/>
      <c r="G272" s="18"/>
      <c r="H272" s="220"/>
      <c r="I272" s="249">
        <v>3132</v>
      </c>
      <c r="J272" s="21">
        <v>32000</v>
      </c>
      <c r="K272" s="49"/>
      <c r="L272" s="49"/>
      <c r="M272" s="49"/>
      <c r="N272" s="49"/>
      <c r="O272" s="49"/>
      <c r="P272" s="49"/>
      <c r="Q272" s="49"/>
      <c r="R272" s="49"/>
      <c r="S272" s="49">
        <v>32000</v>
      </c>
      <c r="T272" s="49"/>
      <c r="U272" s="49"/>
      <c r="V272" s="49"/>
      <c r="W272" s="49"/>
      <c r="X272" s="40">
        <f t="shared" si="17"/>
        <v>32000</v>
      </c>
    </row>
    <row r="273" spans="2:24" ht="63">
      <c r="B273" s="325"/>
      <c r="C273" s="325"/>
      <c r="D273" s="292"/>
      <c r="E273" s="31" t="s">
        <v>493</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7"/>
        <v>0</v>
      </c>
    </row>
    <row r="274" spans="2:24" ht="63">
      <c r="B274" s="325"/>
      <c r="C274" s="325"/>
      <c r="D274" s="292"/>
      <c r="E274" s="31" t="s">
        <v>915</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t="shared" si="17"/>
        <v>60000</v>
      </c>
    </row>
    <row r="275" spans="2:24" ht="63">
      <c r="B275" s="325"/>
      <c r="C275" s="325"/>
      <c r="D275" s="292"/>
      <c r="E275" s="31" t="s">
        <v>809</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7"/>
        <v>58928.4</v>
      </c>
    </row>
    <row r="276" spans="2:24" ht="63" hidden="1">
      <c r="B276" s="325"/>
      <c r="C276" s="325"/>
      <c r="D276" s="292"/>
      <c r="E276" s="31" t="s">
        <v>810</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7"/>
        <v>0</v>
      </c>
    </row>
    <row r="277" spans="2:24" ht="47.25">
      <c r="B277" s="325"/>
      <c r="C277" s="325"/>
      <c r="D277" s="292"/>
      <c r="E277" s="31" t="s">
        <v>823</v>
      </c>
      <c r="F277" s="49"/>
      <c r="G277" s="18"/>
      <c r="H277" s="220"/>
      <c r="I277" s="249">
        <v>3110</v>
      </c>
      <c r="J277" s="21">
        <v>92500</v>
      </c>
      <c r="K277" s="49"/>
      <c r="L277" s="49"/>
      <c r="M277" s="49"/>
      <c r="N277" s="49"/>
      <c r="O277" s="49"/>
      <c r="P277" s="49"/>
      <c r="Q277" s="49"/>
      <c r="R277" s="49"/>
      <c r="S277" s="49">
        <v>92500</v>
      </c>
      <c r="T277" s="49"/>
      <c r="U277" s="49"/>
      <c r="V277" s="49"/>
      <c r="W277" s="49"/>
      <c r="X277" s="40">
        <f t="shared" si="17"/>
        <v>92500</v>
      </c>
    </row>
    <row r="278" spans="2:24" ht="31.5">
      <c r="B278" s="325"/>
      <c r="C278" s="325"/>
      <c r="D278" s="292"/>
      <c r="E278" s="31" t="s">
        <v>824</v>
      </c>
      <c r="F278" s="49"/>
      <c r="G278" s="18"/>
      <c r="H278" s="220"/>
      <c r="I278" s="249">
        <v>3132</v>
      </c>
      <c r="J278" s="21">
        <v>45000</v>
      </c>
      <c r="K278" s="49"/>
      <c r="L278" s="49"/>
      <c r="M278" s="49"/>
      <c r="N278" s="49"/>
      <c r="O278" s="49"/>
      <c r="P278" s="49"/>
      <c r="Q278" s="49"/>
      <c r="R278" s="49"/>
      <c r="S278" s="49">
        <v>45000</v>
      </c>
      <c r="T278" s="49"/>
      <c r="U278" s="49"/>
      <c r="V278" s="49"/>
      <c r="W278" s="49"/>
      <c r="X278" s="40">
        <f t="shared" si="17"/>
        <v>45000</v>
      </c>
    </row>
    <row r="279" spans="2:24" ht="31.5">
      <c r="B279" s="325"/>
      <c r="C279" s="325"/>
      <c r="D279" s="292"/>
      <c r="E279" s="31" t="s">
        <v>368</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7"/>
        <v>25.60000000000582</v>
      </c>
    </row>
    <row r="280" spans="2:24" ht="31.5">
      <c r="B280" s="309"/>
      <c r="C280" s="309"/>
      <c r="D280" s="305"/>
      <c r="E280" s="31" t="s">
        <v>211</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7"/>
        <v>0</v>
      </c>
    </row>
    <row r="281" spans="2:24" ht="15.75" customHeight="1">
      <c r="B281" s="308" t="s">
        <v>171</v>
      </c>
      <c r="C281" s="308" t="s">
        <v>647</v>
      </c>
      <c r="D281" s="304" t="s">
        <v>646</v>
      </c>
      <c r="E281" s="31"/>
      <c r="F281" s="49"/>
      <c r="G281" s="18"/>
      <c r="H281" s="220"/>
      <c r="I281" s="249"/>
      <c r="J281" s="209">
        <f>SUM(J282:J283)</f>
        <v>150000</v>
      </c>
      <c r="K281" s="209">
        <f aca="true" t="shared" si="19" ref="K281:W281">SUM(K282:K283)</f>
        <v>0</v>
      </c>
      <c r="L281" s="209">
        <f t="shared" si="19"/>
        <v>0</v>
      </c>
      <c r="M281" s="209">
        <f t="shared" si="19"/>
        <v>0</v>
      </c>
      <c r="N281" s="209">
        <f t="shared" si="19"/>
        <v>0</v>
      </c>
      <c r="O281" s="209">
        <f t="shared" si="19"/>
        <v>0</v>
      </c>
      <c r="P281" s="209">
        <f t="shared" si="19"/>
        <v>35000</v>
      </c>
      <c r="Q281" s="209">
        <f t="shared" si="19"/>
        <v>45000</v>
      </c>
      <c r="R281" s="209">
        <f t="shared" si="19"/>
        <v>70000</v>
      </c>
      <c r="S281" s="209">
        <f t="shared" si="19"/>
        <v>0</v>
      </c>
      <c r="T281" s="209">
        <f t="shared" si="19"/>
        <v>0</v>
      </c>
      <c r="U281" s="209">
        <f t="shared" si="19"/>
        <v>0</v>
      </c>
      <c r="V281" s="209">
        <f t="shared" si="19"/>
        <v>0</v>
      </c>
      <c r="W281" s="209">
        <f t="shared" si="19"/>
        <v>80000</v>
      </c>
      <c r="X281" s="184">
        <f t="shared" si="17"/>
        <v>70000</v>
      </c>
    </row>
    <row r="282" spans="2:24" ht="31.5">
      <c r="B282" s="325"/>
      <c r="C282" s="325"/>
      <c r="D282" s="292"/>
      <c r="E282" s="72" t="s">
        <v>811</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7"/>
        <v>70000</v>
      </c>
    </row>
    <row r="283" spans="2:24" ht="15.75">
      <c r="B283" s="309"/>
      <c r="C283" s="309"/>
      <c r="D283" s="305"/>
      <c r="E283" s="72" t="s">
        <v>730</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7"/>
        <v>0</v>
      </c>
    </row>
    <row r="284" spans="2:24" ht="15.75">
      <c r="B284" s="308" t="s">
        <v>649</v>
      </c>
      <c r="C284" s="308" t="s">
        <v>648</v>
      </c>
      <c r="D284" s="304" t="s">
        <v>936</v>
      </c>
      <c r="E284" s="47"/>
      <c r="F284" s="45"/>
      <c r="G284" s="46"/>
      <c r="H284" s="216"/>
      <c r="I284" s="249"/>
      <c r="J284" s="210">
        <f>SUM(J285:J287)</f>
        <v>415500</v>
      </c>
      <c r="K284" s="210">
        <f aca="true" t="shared" si="20" ref="K284:W284">SUM(K285:K287)</f>
        <v>0</v>
      </c>
      <c r="L284" s="210">
        <f t="shared" si="20"/>
        <v>0</v>
      </c>
      <c r="M284" s="210">
        <f t="shared" si="20"/>
        <v>0</v>
      </c>
      <c r="N284" s="210">
        <f t="shared" si="20"/>
        <v>0</v>
      </c>
      <c r="O284" s="210">
        <f t="shared" si="20"/>
        <v>110000</v>
      </c>
      <c r="P284" s="210">
        <f t="shared" si="20"/>
        <v>-4500</v>
      </c>
      <c r="Q284" s="210">
        <f t="shared" si="20"/>
        <v>190000</v>
      </c>
      <c r="R284" s="210">
        <f t="shared" si="20"/>
        <v>70000</v>
      </c>
      <c r="S284" s="210">
        <f t="shared" si="20"/>
        <v>0</v>
      </c>
      <c r="T284" s="210">
        <f t="shared" si="20"/>
        <v>0</v>
      </c>
      <c r="U284" s="210">
        <f t="shared" si="20"/>
        <v>0</v>
      </c>
      <c r="V284" s="210">
        <f t="shared" si="20"/>
        <v>50000</v>
      </c>
      <c r="W284" s="210">
        <f t="shared" si="20"/>
        <v>260190</v>
      </c>
      <c r="X284" s="184">
        <f t="shared" si="17"/>
        <v>105310</v>
      </c>
    </row>
    <row r="285" spans="2:24" ht="47.25">
      <c r="B285" s="325"/>
      <c r="C285" s="325"/>
      <c r="D285" s="292"/>
      <c r="E285" s="31" t="s">
        <v>812</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7"/>
        <v>35000</v>
      </c>
    </row>
    <row r="286" spans="2:24" ht="47.25">
      <c r="B286" s="325"/>
      <c r="C286" s="325"/>
      <c r="D286" s="292"/>
      <c r="E286" s="31" t="s">
        <v>202</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7"/>
        <v>46900</v>
      </c>
    </row>
    <row r="287" spans="2:24" ht="63">
      <c r="B287" s="309"/>
      <c r="C287" s="309"/>
      <c r="D287" s="305"/>
      <c r="E287" s="31" t="s">
        <v>203</v>
      </c>
      <c r="F287" s="49"/>
      <c r="G287" s="18"/>
      <c r="H287" s="220"/>
      <c r="I287" s="249">
        <v>3110</v>
      </c>
      <c r="J287" s="21">
        <v>45500</v>
      </c>
      <c r="K287" s="49"/>
      <c r="L287" s="49"/>
      <c r="M287" s="49"/>
      <c r="N287" s="49"/>
      <c r="O287" s="49"/>
      <c r="P287" s="49">
        <v>45500</v>
      </c>
      <c r="Q287" s="49"/>
      <c r="R287" s="49"/>
      <c r="S287" s="49"/>
      <c r="T287" s="49"/>
      <c r="U287" s="49"/>
      <c r="V287" s="49"/>
      <c r="W287" s="49">
        <f>13900+8190</f>
        <v>22090</v>
      </c>
      <c r="X287" s="40">
        <f aca="true" t="shared" si="21" ref="X287:X351">K287+L287+M287+N287+O287+P287+Q287+R287+S287+T287-W287</f>
        <v>23410</v>
      </c>
    </row>
    <row r="288" spans="2:24" ht="15.75">
      <c r="B288" s="301" t="s">
        <v>650</v>
      </c>
      <c r="C288" s="301" t="s">
        <v>653</v>
      </c>
      <c r="D288" s="304" t="s">
        <v>172</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21"/>
        <v>114439.5</v>
      </c>
    </row>
    <row r="289" spans="2:24" ht="63">
      <c r="B289" s="295"/>
      <c r="C289" s="295"/>
      <c r="D289" s="292"/>
      <c r="E289" s="47" t="s">
        <v>541</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21"/>
        <v>0</v>
      </c>
    </row>
    <row r="290" spans="2:24" ht="78.75">
      <c r="B290" s="295"/>
      <c r="C290" s="295"/>
      <c r="D290" s="292"/>
      <c r="E290" s="47" t="s">
        <v>328</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21"/>
        <v>0</v>
      </c>
    </row>
    <row r="291" spans="2:24" ht="63">
      <c r="B291" s="295"/>
      <c r="C291" s="295"/>
      <c r="D291" s="292"/>
      <c r="E291" s="47" t="s">
        <v>329</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21"/>
        <v>0</v>
      </c>
    </row>
    <row r="292" spans="2:24" ht="63">
      <c r="B292" s="295"/>
      <c r="C292" s="295"/>
      <c r="D292" s="292"/>
      <c r="E292" s="47" t="s">
        <v>313</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21"/>
        <v>0</v>
      </c>
    </row>
    <row r="293" spans="2:24" ht="47.25">
      <c r="B293" s="295"/>
      <c r="C293" s="295"/>
      <c r="D293" s="292"/>
      <c r="E293" s="47" t="s">
        <v>261</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21"/>
        <v>3039.5</v>
      </c>
    </row>
    <row r="294" spans="2:24" ht="47.25">
      <c r="B294" s="295"/>
      <c r="C294" s="295"/>
      <c r="D294" s="292"/>
      <c r="E294" s="47" t="s">
        <v>365</v>
      </c>
      <c r="F294" s="45"/>
      <c r="G294" s="46"/>
      <c r="H294" s="216"/>
      <c r="I294" s="249">
        <v>3132</v>
      </c>
      <c r="J294" s="9">
        <v>100000</v>
      </c>
      <c r="K294" s="49"/>
      <c r="L294" s="49"/>
      <c r="M294" s="49"/>
      <c r="N294" s="49"/>
      <c r="O294" s="49"/>
      <c r="P294" s="49"/>
      <c r="Q294" s="49"/>
      <c r="R294" s="49"/>
      <c r="S294" s="49">
        <v>100000</v>
      </c>
      <c r="T294" s="49"/>
      <c r="U294" s="49"/>
      <c r="V294" s="49"/>
      <c r="W294" s="49"/>
      <c r="X294" s="40">
        <f t="shared" si="21"/>
        <v>100000</v>
      </c>
    </row>
    <row r="295" spans="2:24" ht="47.25">
      <c r="B295" s="302"/>
      <c r="C295" s="302"/>
      <c r="D295" s="305"/>
      <c r="E295" s="47" t="s">
        <v>260</v>
      </c>
      <c r="F295" s="45"/>
      <c r="G295" s="46"/>
      <c r="H295" s="216"/>
      <c r="I295" s="249">
        <v>3110</v>
      </c>
      <c r="J295" s="9">
        <v>11400</v>
      </c>
      <c r="K295" s="49"/>
      <c r="L295" s="49"/>
      <c r="M295" s="49"/>
      <c r="N295" s="49"/>
      <c r="O295" s="49"/>
      <c r="P295" s="49"/>
      <c r="Q295" s="49"/>
      <c r="R295" s="49">
        <v>11400</v>
      </c>
      <c r="S295" s="49"/>
      <c r="T295" s="49"/>
      <c r="U295" s="49"/>
      <c r="V295" s="49"/>
      <c r="W295" s="49"/>
      <c r="X295" s="40">
        <f t="shared" si="21"/>
        <v>11400</v>
      </c>
    </row>
    <row r="296" spans="2:24" ht="15.75">
      <c r="B296" s="308" t="s">
        <v>651</v>
      </c>
      <c r="C296" s="308" t="s">
        <v>654</v>
      </c>
      <c r="D296" s="304" t="s">
        <v>183</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372302.69999999995</v>
      </c>
      <c r="X296" s="184">
        <f t="shared" si="21"/>
        <v>381297.30000000005</v>
      </c>
    </row>
    <row r="297" spans="2:24" ht="47.25">
      <c r="B297" s="325"/>
      <c r="C297" s="325"/>
      <c r="D297" s="292"/>
      <c r="E297" s="31" t="s">
        <v>555</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21"/>
        <v>32950.6</v>
      </c>
    </row>
    <row r="298" spans="2:24" ht="47.25">
      <c r="B298" s="325"/>
      <c r="C298" s="325"/>
      <c r="D298" s="292"/>
      <c r="E298" s="31" t="s">
        <v>556</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21"/>
        <v>249801.7</v>
      </c>
    </row>
    <row r="299" spans="2:24" ht="47.25">
      <c r="B299" s="325"/>
      <c r="C299" s="325"/>
      <c r="D299" s="292"/>
      <c r="E299" s="31" t="s">
        <v>118</v>
      </c>
      <c r="F299" s="49"/>
      <c r="G299" s="18"/>
      <c r="H299" s="220"/>
      <c r="I299" s="249">
        <v>3110</v>
      </c>
      <c r="J299" s="21">
        <v>5700</v>
      </c>
      <c r="K299" s="49"/>
      <c r="L299" s="49"/>
      <c r="M299" s="49"/>
      <c r="N299" s="49"/>
      <c r="O299" s="49">
        <v>5700</v>
      </c>
      <c r="P299" s="49"/>
      <c r="Q299" s="49"/>
      <c r="R299" s="49"/>
      <c r="S299" s="49"/>
      <c r="T299" s="49"/>
      <c r="U299" s="49"/>
      <c r="V299" s="49"/>
      <c r="W299" s="49"/>
      <c r="X299" s="40">
        <f t="shared" si="21"/>
        <v>5700</v>
      </c>
    </row>
    <row r="300" spans="2:24" ht="47.25">
      <c r="B300" s="309"/>
      <c r="C300" s="309"/>
      <c r="D300" s="305"/>
      <c r="E300" s="31" t="s">
        <v>119</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f>
        <v>160055</v>
      </c>
      <c r="X300" s="40">
        <f t="shared" si="21"/>
        <v>92845</v>
      </c>
    </row>
    <row r="301" spans="2:24" ht="15.75">
      <c r="B301" s="301" t="s">
        <v>652</v>
      </c>
      <c r="C301" s="301" t="s">
        <v>522</v>
      </c>
      <c r="D301" s="304" t="s">
        <v>521</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1123366.9</v>
      </c>
      <c r="X301" s="184">
        <f t="shared" si="21"/>
        <v>1136591.21</v>
      </c>
    </row>
    <row r="302" spans="2:24" ht="94.5">
      <c r="B302" s="295"/>
      <c r="C302" s="295"/>
      <c r="D302" s="292"/>
      <c r="E302" s="267" t="s">
        <v>798</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21"/>
        <v>0</v>
      </c>
    </row>
    <row r="303" spans="2:24" ht="63">
      <c r="B303" s="295"/>
      <c r="C303" s="295"/>
      <c r="D303" s="292"/>
      <c r="E303" s="267" t="s">
        <v>577</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21"/>
        <v>0</v>
      </c>
    </row>
    <row r="304" spans="2:24" ht="63">
      <c r="B304" s="295"/>
      <c r="C304" s="295"/>
      <c r="D304" s="292"/>
      <c r="E304" s="267" t="s">
        <v>578</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21"/>
        <v>0</v>
      </c>
    </row>
    <row r="305" spans="2:24" ht="63">
      <c r="B305" s="295"/>
      <c r="C305" s="295"/>
      <c r="D305" s="292"/>
      <c r="E305" s="267" t="s">
        <v>579</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21"/>
        <v>0</v>
      </c>
    </row>
    <row r="306" spans="2:24" ht="63">
      <c r="B306" s="295"/>
      <c r="C306" s="295"/>
      <c r="D306" s="292"/>
      <c r="E306" s="267" t="s">
        <v>580</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21"/>
        <v>0</v>
      </c>
    </row>
    <row r="307" spans="2:24" ht="47.25">
      <c r="B307" s="295"/>
      <c r="C307" s="295"/>
      <c r="D307" s="292"/>
      <c r="E307" s="267" t="s">
        <v>655</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21"/>
        <v>0</v>
      </c>
    </row>
    <row r="308" spans="2:24" ht="63">
      <c r="B308" s="295"/>
      <c r="C308" s="295"/>
      <c r="D308" s="292"/>
      <c r="E308" s="267" t="s">
        <v>656</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21"/>
        <v>0</v>
      </c>
    </row>
    <row r="309" spans="2:24" ht="63">
      <c r="B309" s="295"/>
      <c r="C309" s="295"/>
      <c r="D309" s="292"/>
      <c r="E309" s="267" t="s">
        <v>657</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21"/>
        <v>0</v>
      </c>
    </row>
    <row r="310" spans="2:24" ht="78.75">
      <c r="B310" s="295"/>
      <c r="C310" s="295"/>
      <c r="D310" s="292"/>
      <c r="E310" s="48" t="s">
        <v>406</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21"/>
        <v>0</v>
      </c>
    </row>
    <row r="311" spans="2:24" ht="47.25">
      <c r="B311" s="295"/>
      <c r="C311" s="295"/>
      <c r="D311" s="292"/>
      <c r="E311" s="48" t="s">
        <v>543</v>
      </c>
      <c r="F311" s="45"/>
      <c r="G311" s="46"/>
      <c r="H311" s="216"/>
      <c r="I311" s="249">
        <v>3110</v>
      </c>
      <c r="J311" s="9">
        <v>20000</v>
      </c>
      <c r="K311" s="49"/>
      <c r="L311" s="49"/>
      <c r="M311" s="49"/>
      <c r="N311" s="49"/>
      <c r="O311" s="49"/>
      <c r="P311" s="49"/>
      <c r="Q311" s="49"/>
      <c r="R311" s="49"/>
      <c r="S311" s="49"/>
      <c r="T311" s="49">
        <v>20000</v>
      </c>
      <c r="U311" s="49"/>
      <c r="V311" s="49"/>
      <c r="W311" s="49"/>
      <c r="X311" s="40">
        <f t="shared" si="21"/>
        <v>20000</v>
      </c>
    </row>
    <row r="312" spans="2:24" ht="63">
      <c r="B312" s="295"/>
      <c r="C312" s="295"/>
      <c r="D312" s="292"/>
      <c r="E312" s="48" t="s">
        <v>341</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21"/>
        <v>2500</v>
      </c>
    </row>
    <row r="313" spans="2:24" ht="47.25">
      <c r="B313" s="295"/>
      <c r="C313" s="295"/>
      <c r="D313" s="292"/>
      <c r="E313" s="48" t="s">
        <v>342</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21"/>
        <v>10548.400000000001</v>
      </c>
    </row>
    <row r="314" spans="2:24" ht="47.25">
      <c r="B314" s="295"/>
      <c r="C314" s="295"/>
      <c r="D314" s="292"/>
      <c r="E314" s="67" t="s">
        <v>343</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f>
        <v>456917.3</v>
      </c>
      <c r="X314" s="40">
        <f t="shared" si="21"/>
        <v>123082.70000000001</v>
      </c>
    </row>
    <row r="315" spans="2:24" ht="47.25">
      <c r="B315" s="295"/>
      <c r="C315" s="295"/>
      <c r="D315" s="292"/>
      <c r="E315" s="31" t="s">
        <v>495</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c r="V315" s="49">
        <v>220000</v>
      </c>
      <c r="W315" s="49">
        <f>7121.52+1818.9+11247.9+9429+10834-11247.9+1320+11639.48</f>
        <v>42162.899999999994</v>
      </c>
      <c r="X315" s="40">
        <f t="shared" si="21"/>
        <v>237837.1</v>
      </c>
    </row>
    <row r="316" spans="2:24" ht="78.75">
      <c r="B316" s="295"/>
      <c r="C316" s="295"/>
      <c r="D316" s="292"/>
      <c r="E316" s="31" t="s">
        <v>254</v>
      </c>
      <c r="F316" s="49"/>
      <c r="G316" s="18"/>
      <c r="H316" s="220"/>
      <c r="I316" s="249">
        <v>3110</v>
      </c>
      <c r="J316" s="21">
        <v>22900</v>
      </c>
      <c r="K316" s="49"/>
      <c r="L316" s="49"/>
      <c r="M316" s="49"/>
      <c r="N316" s="49"/>
      <c r="O316" s="49"/>
      <c r="P316" s="49"/>
      <c r="Q316" s="49"/>
      <c r="R316" s="49">
        <v>22900</v>
      </c>
      <c r="S316" s="49"/>
      <c r="T316" s="49"/>
      <c r="U316" s="49"/>
      <c r="V316" s="49"/>
      <c r="W316" s="49"/>
      <c r="X316" s="40">
        <f t="shared" si="21"/>
        <v>22900</v>
      </c>
    </row>
    <row r="317" spans="2:24" ht="31.5" hidden="1">
      <c r="B317" s="295"/>
      <c r="C317" s="295"/>
      <c r="D317" s="292"/>
      <c r="E317" s="31" t="s">
        <v>255</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21"/>
        <v>0</v>
      </c>
    </row>
    <row r="318" spans="2:24" ht="31.5">
      <c r="B318" s="295"/>
      <c r="C318" s="295"/>
      <c r="D318" s="292"/>
      <c r="E318" s="31" t="s">
        <v>256</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21"/>
        <v>69549.3</v>
      </c>
    </row>
    <row r="319" spans="2:24" ht="31.5">
      <c r="B319" s="295"/>
      <c r="C319" s="295"/>
      <c r="D319" s="292"/>
      <c r="E319" s="31" t="s">
        <v>257</v>
      </c>
      <c r="F319" s="49"/>
      <c r="G319" s="18"/>
      <c r="H319" s="220"/>
      <c r="I319" s="249">
        <v>3110</v>
      </c>
      <c r="J319" s="21">
        <v>50000</v>
      </c>
      <c r="K319" s="49"/>
      <c r="L319" s="49"/>
      <c r="M319" s="49"/>
      <c r="N319" s="49"/>
      <c r="O319" s="49"/>
      <c r="P319" s="49"/>
      <c r="Q319" s="49"/>
      <c r="R319" s="49">
        <v>50000</v>
      </c>
      <c r="S319" s="49"/>
      <c r="T319" s="49"/>
      <c r="U319" s="49"/>
      <c r="V319" s="49"/>
      <c r="W319" s="49"/>
      <c r="X319" s="40">
        <f t="shared" si="21"/>
        <v>50000</v>
      </c>
    </row>
    <row r="320" spans="2:24" ht="31.5">
      <c r="B320" s="295"/>
      <c r="C320" s="295"/>
      <c r="D320" s="292"/>
      <c r="E320" s="31" t="s">
        <v>258</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21"/>
        <v>0</v>
      </c>
    </row>
    <row r="321" spans="2:24" ht="31.5">
      <c r="B321" s="295"/>
      <c r="C321" s="295"/>
      <c r="D321" s="292"/>
      <c r="E321" s="31" t="s">
        <v>629</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21"/>
        <v>65000</v>
      </c>
    </row>
    <row r="322" spans="2:24" ht="31.5">
      <c r="B322" s="295"/>
      <c r="C322" s="295"/>
      <c r="D322" s="292"/>
      <c r="E322" s="31" t="s">
        <v>564</v>
      </c>
      <c r="F322" s="49"/>
      <c r="G322" s="18"/>
      <c r="H322" s="220"/>
      <c r="I322" s="249">
        <v>3132</v>
      </c>
      <c r="J322" s="21">
        <v>500000</v>
      </c>
      <c r="K322" s="49"/>
      <c r="L322" s="49"/>
      <c r="M322" s="49"/>
      <c r="N322" s="49"/>
      <c r="O322" s="49"/>
      <c r="P322" s="49"/>
      <c r="Q322" s="49"/>
      <c r="R322" s="49"/>
      <c r="S322" s="49">
        <v>500000</v>
      </c>
      <c r="T322" s="49"/>
      <c r="U322" s="49"/>
      <c r="V322" s="49"/>
      <c r="W322" s="49">
        <f>7755.95</f>
        <v>7755.95</v>
      </c>
      <c r="X322" s="40">
        <f t="shared" si="21"/>
        <v>492244.05</v>
      </c>
    </row>
    <row r="323" spans="2:24" ht="31.5">
      <c r="B323" s="302"/>
      <c r="C323" s="302"/>
      <c r="D323" s="305"/>
      <c r="E323" s="31" t="s">
        <v>360</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21"/>
        <v>42929.66000000002</v>
      </c>
    </row>
    <row r="324" spans="2:24" ht="15.75">
      <c r="B324" s="301" t="s">
        <v>925</v>
      </c>
      <c r="C324" s="301" t="s">
        <v>523</v>
      </c>
      <c r="D324" s="304" t="s">
        <v>856</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21"/>
        <v>0</v>
      </c>
    </row>
    <row r="325" spans="2:24" ht="63">
      <c r="B325" s="302"/>
      <c r="C325" s="302"/>
      <c r="D325" s="305"/>
      <c r="E325" s="70" t="s">
        <v>658</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21"/>
        <v>0</v>
      </c>
    </row>
    <row r="326" spans="2:24" ht="15.75">
      <c r="B326" s="301" t="s">
        <v>524</v>
      </c>
      <c r="C326" s="301" t="s">
        <v>527</v>
      </c>
      <c r="D326" s="304" t="s">
        <v>528</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868729.72</v>
      </c>
      <c r="X326" s="184">
        <f t="shared" si="21"/>
        <v>487474.04000000004</v>
      </c>
    </row>
    <row r="327" spans="2:24" ht="63">
      <c r="B327" s="295"/>
      <c r="C327" s="295"/>
      <c r="D327" s="292"/>
      <c r="E327" s="267" t="s">
        <v>659</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21"/>
        <v>0</v>
      </c>
    </row>
    <row r="328" spans="2:24" ht="78.75">
      <c r="B328" s="295"/>
      <c r="C328" s="295"/>
      <c r="D328" s="292"/>
      <c r="E328" s="267" t="s">
        <v>50</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21"/>
        <v>0</v>
      </c>
    </row>
    <row r="329" spans="2:24" ht="78.75">
      <c r="B329" s="295"/>
      <c r="C329" s="295"/>
      <c r="D329" s="292"/>
      <c r="E329" s="48" t="s">
        <v>407</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21"/>
        <v>0</v>
      </c>
    </row>
    <row r="330" spans="2:24" ht="78.75">
      <c r="B330" s="295"/>
      <c r="C330" s="295"/>
      <c r="D330" s="292"/>
      <c r="E330" s="48" t="s">
        <v>489</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21"/>
        <v>0</v>
      </c>
    </row>
    <row r="331" spans="2:24" ht="47.25">
      <c r="B331" s="295"/>
      <c r="C331" s="295"/>
      <c r="D331" s="292"/>
      <c r="E331" s="67" t="s">
        <v>361</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21"/>
        <v>9985.799999999988</v>
      </c>
    </row>
    <row r="332" spans="2:24" ht="47.25">
      <c r="B332" s="295"/>
      <c r="C332" s="295"/>
      <c r="D332" s="292"/>
      <c r="E332" s="67" t="s">
        <v>241</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21"/>
        <v>1743.1800000000003</v>
      </c>
    </row>
    <row r="333" spans="2:24" ht="47.25">
      <c r="B333" s="295"/>
      <c r="C333" s="295"/>
      <c r="D333" s="292"/>
      <c r="E333" s="67" t="s">
        <v>476</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21"/>
        <v>25000</v>
      </c>
    </row>
    <row r="334" spans="2:24" ht="31.5">
      <c r="B334" s="295"/>
      <c r="C334" s="295"/>
      <c r="D334" s="292"/>
      <c r="E334" s="31" t="s">
        <v>821</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21"/>
        <v>77488.73</v>
      </c>
    </row>
    <row r="335" spans="2:24" ht="47.25">
      <c r="B335" s="295"/>
      <c r="C335" s="295"/>
      <c r="D335" s="292"/>
      <c r="E335" s="31" t="s">
        <v>828</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f>
        <v>1789.2</v>
      </c>
      <c r="X335" s="40">
        <f t="shared" si="21"/>
        <v>48210.8</v>
      </c>
    </row>
    <row r="336" spans="2:24" ht="63">
      <c r="B336" s="295"/>
      <c r="C336" s="295"/>
      <c r="D336" s="292"/>
      <c r="E336" s="31" t="s">
        <v>102</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21"/>
        <v>34604</v>
      </c>
    </row>
    <row r="337" spans="2:24" ht="31.5" hidden="1">
      <c r="B337" s="295"/>
      <c r="C337" s="295"/>
      <c r="D337" s="292"/>
      <c r="E337" s="31" t="s">
        <v>103</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21"/>
        <v>0</v>
      </c>
    </row>
    <row r="338" spans="2:24" ht="31.5">
      <c r="B338" s="295"/>
      <c r="C338" s="295"/>
      <c r="D338" s="292"/>
      <c r="E338" s="31" t="s">
        <v>95</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21"/>
        <v>77488.73</v>
      </c>
    </row>
    <row r="339" spans="2:24" ht="31.5">
      <c r="B339" s="295"/>
      <c r="C339" s="295"/>
      <c r="D339" s="292"/>
      <c r="E339" s="31" t="s">
        <v>96</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f>
        <v>367758</v>
      </c>
      <c r="X339" s="40">
        <f t="shared" si="21"/>
        <v>32242</v>
      </c>
    </row>
    <row r="340" spans="2:24" ht="47.25">
      <c r="B340" s="295"/>
      <c r="C340" s="295"/>
      <c r="D340" s="292"/>
      <c r="E340" s="31" t="s">
        <v>157</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1"/>
        <v>25000</v>
      </c>
    </row>
    <row r="341" spans="2:24" ht="31.5">
      <c r="B341" s="295"/>
      <c r="C341" s="295"/>
      <c r="D341" s="292"/>
      <c r="E341" s="31" t="s">
        <v>629</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1"/>
        <v>107500</v>
      </c>
    </row>
    <row r="342" spans="2:24" ht="47.25">
      <c r="B342" s="295"/>
      <c r="C342" s="295"/>
      <c r="D342" s="292"/>
      <c r="E342" s="31" t="s">
        <v>158</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f>
        <v>1789.2</v>
      </c>
      <c r="X342" s="40">
        <f t="shared" si="21"/>
        <v>48210.8</v>
      </c>
    </row>
    <row r="343" spans="2:24" ht="15.75">
      <c r="B343" s="301" t="s">
        <v>526</v>
      </c>
      <c r="C343" s="301" t="s">
        <v>527</v>
      </c>
      <c r="D343" s="304" t="s">
        <v>530</v>
      </c>
      <c r="E343" s="70"/>
      <c r="F343" s="45"/>
      <c r="G343" s="46"/>
      <c r="H343" s="216"/>
      <c r="I343" s="249"/>
      <c r="J343" s="185">
        <f>J344+J345</f>
        <v>28699.98</v>
      </c>
      <c r="K343" s="185">
        <f aca="true" t="shared" si="29" ref="K343:W343">K344+K345</f>
        <v>0</v>
      </c>
      <c r="L343" s="185">
        <f t="shared" si="29"/>
        <v>22699.98</v>
      </c>
      <c r="M343" s="185">
        <f t="shared" si="29"/>
        <v>0</v>
      </c>
      <c r="N343" s="185">
        <f t="shared" si="29"/>
        <v>0</v>
      </c>
      <c r="O343" s="185">
        <f t="shared" si="29"/>
        <v>0</v>
      </c>
      <c r="P343" s="185">
        <f t="shared" si="29"/>
        <v>6000</v>
      </c>
      <c r="Q343" s="185">
        <f t="shared" si="29"/>
        <v>0</v>
      </c>
      <c r="R343" s="185">
        <f t="shared" si="29"/>
        <v>0</v>
      </c>
      <c r="S343" s="185">
        <f t="shared" si="29"/>
        <v>0</v>
      </c>
      <c r="T343" s="185">
        <f t="shared" si="29"/>
        <v>0</v>
      </c>
      <c r="U343" s="185">
        <f t="shared" si="29"/>
        <v>0</v>
      </c>
      <c r="V343" s="185">
        <f t="shared" si="29"/>
        <v>0</v>
      </c>
      <c r="W343" s="185">
        <f t="shared" si="29"/>
        <v>22699.98</v>
      </c>
      <c r="X343" s="184">
        <f t="shared" si="21"/>
        <v>6000</v>
      </c>
    </row>
    <row r="344" spans="2:24" ht="63">
      <c r="B344" s="295"/>
      <c r="C344" s="295"/>
      <c r="D344" s="292"/>
      <c r="E344" s="70" t="s">
        <v>658</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1"/>
        <v>0</v>
      </c>
    </row>
    <row r="345" spans="2:24" ht="31.5">
      <c r="B345" s="302"/>
      <c r="C345" s="302"/>
      <c r="D345" s="305"/>
      <c r="E345" s="80" t="s">
        <v>614</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1"/>
        <v>6000</v>
      </c>
    </row>
    <row r="346" spans="2:24" ht="15.75">
      <c r="B346" s="301" t="s">
        <v>749</v>
      </c>
      <c r="C346" s="301" t="s">
        <v>750</v>
      </c>
      <c r="D346" s="304" t="s">
        <v>531</v>
      </c>
      <c r="E346" s="70"/>
      <c r="F346" s="45"/>
      <c r="G346" s="46"/>
      <c r="H346" s="216"/>
      <c r="I346" s="249"/>
      <c r="J346" s="185">
        <f>SUM(J347:J351)</f>
        <v>694346.1</v>
      </c>
      <c r="K346" s="185">
        <f aca="true" t="shared" si="30" ref="K346:W346">SUM(K347:K351)</f>
        <v>0</v>
      </c>
      <c r="L346" s="185">
        <f t="shared" si="30"/>
        <v>131346.1</v>
      </c>
      <c r="M346" s="185">
        <f t="shared" si="30"/>
        <v>0</v>
      </c>
      <c r="N346" s="185">
        <f t="shared" si="30"/>
        <v>0</v>
      </c>
      <c r="O346" s="185">
        <f t="shared" si="30"/>
        <v>92000</v>
      </c>
      <c r="P346" s="185">
        <f t="shared" si="30"/>
        <v>0</v>
      </c>
      <c r="Q346" s="185">
        <f t="shared" si="30"/>
        <v>45000</v>
      </c>
      <c r="R346" s="185">
        <f t="shared" si="30"/>
        <v>30000</v>
      </c>
      <c r="S346" s="185">
        <f t="shared" si="30"/>
        <v>396000</v>
      </c>
      <c r="T346" s="185">
        <f t="shared" si="30"/>
        <v>0</v>
      </c>
      <c r="U346" s="185">
        <f t="shared" si="30"/>
        <v>0</v>
      </c>
      <c r="V346" s="185">
        <f t="shared" si="30"/>
        <v>0</v>
      </c>
      <c r="W346" s="185">
        <f t="shared" si="30"/>
        <v>131346.1</v>
      </c>
      <c r="X346" s="184">
        <f t="shared" si="21"/>
        <v>563000</v>
      </c>
    </row>
    <row r="347" spans="2:24" ht="78.75">
      <c r="B347" s="295"/>
      <c r="C347" s="295"/>
      <c r="D347" s="292"/>
      <c r="E347" s="47" t="s">
        <v>53</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1"/>
        <v>0</v>
      </c>
    </row>
    <row r="348" spans="2:24" ht="31.5">
      <c r="B348" s="295"/>
      <c r="C348" s="295"/>
      <c r="D348" s="292"/>
      <c r="E348" s="29" t="s">
        <v>54</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1"/>
        <v>0</v>
      </c>
    </row>
    <row r="349" spans="2:24" ht="63">
      <c r="B349" s="295"/>
      <c r="C349" s="295"/>
      <c r="D349" s="292"/>
      <c r="E349" s="81" t="s">
        <v>1</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1"/>
        <v>57000</v>
      </c>
    </row>
    <row r="350" spans="2:24" ht="47.25">
      <c r="B350" s="295"/>
      <c r="C350" s="295"/>
      <c r="D350" s="292"/>
      <c r="E350" s="279" t="s">
        <v>369</v>
      </c>
      <c r="F350" s="280"/>
      <c r="G350" s="18"/>
      <c r="H350" s="281"/>
      <c r="I350" s="249">
        <v>3142</v>
      </c>
      <c r="J350" s="66">
        <v>396000</v>
      </c>
      <c r="K350" s="49"/>
      <c r="L350" s="49"/>
      <c r="M350" s="49"/>
      <c r="N350" s="49"/>
      <c r="O350" s="49"/>
      <c r="P350" s="49"/>
      <c r="Q350" s="49"/>
      <c r="R350" s="49"/>
      <c r="S350" s="49">
        <v>396000</v>
      </c>
      <c r="T350" s="49"/>
      <c r="U350" s="49"/>
      <c r="V350" s="49"/>
      <c r="W350" s="49"/>
      <c r="X350" s="40">
        <f t="shared" si="21"/>
        <v>396000</v>
      </c>
    </row>
    <row r="351" spans="2:24" ht="63">
      <c r="B351" s="302"/>
      <c r="C351" s="302"/>
      <c r="D351" s="305"/>
      <c r="E351" s="67" t="s">
        <v>2</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1"/>
        <v>110000</v>
      </c>
    </row>
    <row r="352" spans="2:24" ht="15.75">
      <c r="B352" s="301" t="s">
        <v>930</v>
      </c>
      <c r="C352" s="301" t="s">
        <v>179</v>
      </c>
      <c r="D352" s="304" t="s">
        <v>295</v>
      </c>
      <c r="E352" s="70"/>
      <c r="F352" s="45"/>
      <c r="G352" s="18"/>
      <c r="H352" s="216"/>
      <c r="I352" s="249"/>
      <c r="J352" s="185">
        <f>SUM(J353:J365)</f>
        <v>6204640.67</v>
      </c>
      <c r="K352" s="185">
        <f aca="true" t="shared" si="31" ref="K352:W352">SUM(K353:K365)</f>
        <v>0</v>
      </c>
      <c r="L352" s="185">
        <f t="shared" si="31"/>
        <v>393320.67000000004</v>
      </c>
      <c r="M352" s="185">
        <f t="shared" si="31"/>
        <v>0</v>
      </c>
      <c r="N352" s="185">
        <f t="shared" si="31"/>
        <v>0</v>
      </c>
      <c r="O352" s="185">
        <f t="shared" si="31"/>
        <v>310000</v>
      </c>
      <c r="P352" s="185">
        <f t="shared" si="31"/>
        <v>-120000</v>
      </c>
      <c r="Q352" s="185">
        <f t="shared" si="31"/>
        <v>480000</v>
      </c>
      <c r="R352" s="185">
        <f t="shared" si="31"/>
        <v>130000</v>
      </c>
      <c r="S352" s="185">
        <f t="shared" si="31"/>
        <v>311320</v>
      </c>
      <c r="T352" s="185">
        <f t="shared" si="31"/>
        <v>4700000</v>
      </c>
      <c r="U352" s="185">
        <f t="shared" si="31"/>
        <v>0</v>
      </c>
      <c r="V352" s="185">
        <f t="shared" si="31"/>
        <v>0</v>
      </c>
      <c r="W352" s="185">
        <f t="shared" si="31"/>
        <v>546024.4400000001</v>
      </c>
      <c r="X352" s="184">
        <f aca="true" t="shared" si="32" ref="X352:X418">K352+L352+M352+N352+O352+P352+Q352+R352+S352+T352-W352</f>
        <v>5658616.2299999995</v>
      </c>
    </row>
    <row r="353" spans="2:24" ht="78.75">
      <c r="B353" s="295"/>
      <c r="C353" s="295"/>
      <c r="D353" s="292"/>
      <c r="E353" s="72" t="s">
        <v>787</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32"/>
        <v>0</v>
      </c>
    </row>
    <row r="354" spans="2:24" ht="141.75">
      <c r="B354" s="295"/>
      <c r="C354" s="295"/>
      <c r="D354" s="292"/>
      <c r="E354" s="47" t="s">
        <v>862</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32"/>
        <v>0</v>
      </c>
    </row>
    <row r="355" spans="2:24" ht="63">
      <c r="B355" s="295"/>
      <c r="C355" s="295"/>
      <c r="D355" s="292"/>
      <c r="E355" s="64" t="s">
        <v>873</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32"/>
        <v>0</v>
      </c>
    </row>
    <row r="356" spans="2:24" ht="31.5">
      <c r="B356" s="295"/>
      <c r="C356" s="295"/>
      <c r="D356" s="292"/>
      <c r="E356" s="64" t="s">
        <v>874</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32"/>
        <v>0</v>
      </c>
    </row>
    <row r="357" spans="2:24" ht="78.75">
      <c r="B357" s="295"/>
      <c r="C357" s="295"/>
      <c r="D357" s="292"/>
      <c r="E357" s="47" t="s">
        <v>877</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32"/>
        <v>0</v>
      </c>
    </row>
    <row r="358" spans="2:24" ht="31.5">
      <c r="B358" s="295"/>
      <c r="C358" s="295"/>
      <c r="D358" s="292"/>
      <c r="E358" s="47" t="s">
        <v>3</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32"/>
        <v>380000</v>
      </c>
    </row>
    <row r="359" spans="2:24" ht="31.5">
      <c r="B359" s="295"/>
      <c r="C359" s="295"/>
      <c r="D359" s="292"/>
      <c r="E359" s="47" t="s">
        <v>4</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f>
        <v>152703.77</v>
      </c>
      <c r="X359" s="40">
        <f t="shared" si="32"/>
        <v>447296.23</v>
      </c>
    </row>
    <row r="360" spans="2:24" ht="31.5">
      <c r="B360" s="295"/>
      <c r="C360" s="295"/>
      <c r="D360" s="292"/>
      <c r="E360" s="47" t="s">
        <v>36</v>
      </c>
      <c r="F360" s="45"/>
      <c r="G360" s="18"/>
      <c r="H360" s="216"/>
      <c r="I360" s="249">
        <v>3142</v>
      </c>
      <c r="J360" s="9">
        <v>100000</v>
      </c>
      <c r="K360" s="49"/>
      <c r="L360" s="49"/>
      <c r="M360" s="49"/>
      <c r="N360" s="49"/>
      <c r="O360" s="49"/>
      <c r="P360" s="49"/>
      <c r="Q360" s="49"/>
      <c r="R360" s="49"/>
      <c r="S360" s="49">
        <v>100000</v>
      </c>
      <c r="T360" s="49"/>
      <c r="U360" s="49"/>
      <c r="V360" s="49"/>
      <c r="W360" s="49"/>
      <c r="X360" s="40">
        <f t="shared" si="32"/>
        <v>100000</v>
      </c>
    </row>
    <row r="361" spans="2:24" ht="47.25">
      <c r="B361" s="295"/>
      <c r="C361" s="295"/>
      <c r="D361" s="292"/>
      <c r="E361" s="47" t="s">
        <v>838</v>
      </c>
      <c r="F361" s="45"/>
      <c r="G361" s="18"/>
      <c r="H361" s="216"/>
      <c r="I361" s="249">
        <v>3142</v>
      </c>
      <c r="J361" s="9">
        <v>1320</v>
      </c>
      <c r="K361" s="49"/>
      <c r="L361" s="49"/>
      <c r="M361" s="49"/>
      <c r="N361" s="49"/>
      <c r="O361" s="49"/>
      <c r="P361" s="49"/>
      <c r="Q361" s="49"/>
      <c r="R361" s="49"/>
      <c r="S361" s="49">
        <v>1320</v>
      </c>
      <c r="T361" s="49"/>
      <c r="U361" s="49"/>
      <c r="V361" s="49"/>
      <c r="W361" s="49"/>
      <c r="X361" s="40">
        <f t="shared" si="32"/>
        <v>1320</v>
      </c>
    </row>
    <row r="362" spans="2:24" ht="63">
      <c r="B362" s="295"/>
      <c r="C362" s="295"/>
      <c r="D362" s="292"/>
      <c r="E362" s="70" t="s">
        <v>346</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32"/>
        <v>1566000</v>
      </c>
    </row>
    <row r="363" spans="2:24" ht="63">
      <c r="B363" s="295"/>
      <c r="C363" s="295"/>
      <c r="D363" s="292"/>
      <c r="E363" s="70" t="s">
        <v>347</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32"/>
        <v>1567000</v>
      </c>
    </row>
    <row r="364" spans="2:24" ht="63">
      <c r="B364" s="295"/>
      <c r="C364" s="295"/>
      <c r="D364" s="292"/>
      <c r="E364" s="70" t="s">
        <v>348</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32"/>
        <v>1567000</v>
      </c>
    </row>
    <row r="365" spans="2:24" ht="47.25">
      <c r="B365" s="302"/>
      <c r="C365" s="302"/>
      <c r="D365" s="305"/>
      <c r="E365" s="47" t="s">
        <v>408</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32"/>
        <v>30000</v>
      </c>
    </row>
    <row r="366" spans="2:24" ht="15.75" customHeight="1">
      <c r="B366" s="301" t="s">
        <v>931</v>
      </c>
      <c r="C366" s="301" t="s">
        <v>522</v>
      </c>
      <c r="D366" s="304" t="s">
        <v>878</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32"/>
        <v>174530.57000000012</v>
      </c>
    </row>
    <row r="367" spans="2:24" ht="78.75">
      <c r="B367" s="295"/>
      <c r="C367" s="295"/>
      <c r="D367" s="292"/>
      <c r="E367" s="70" t="s">
        <v>879</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32"/>
        <v>0</v>
      </c>
    </row>
    <row r="368" spans="2:24" ht="63">
      <c r="B368" s="295"/>
      <c r="C368" s="295"/>
      <c r="D368" s="292"/>
      <c r="E368" s="70" t="s">
        <v>409</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32"/>
        <v>60000</v>
      </c>
    </row>
    <row r="369" spans="2:24" ht="63" hidden="1">
      <c r="B369" s="295"/>
      <c r="C369" s="295"/>
      <c r="D369" s="292"/>
      <c r="E369" s="70" t="s">
        <v>346</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32"/>
        <v>0</v>
      </c>
    </row>
    <row r="370" spans="2:24" ht="63" hidden="1">
      <c r="B370" s="295"/>
      <c r="C370" s="295"/>
      <c r="D370" s="292"/>
      <c r="E370" s="70" t="s">
        <v>347</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32"/>
        <v>0</v>
      </c>
    </row>
    <row r="371" spans="2:24" ht="63" hidden="1">
      <c r="B371" s="295"/>
      <c r="C371" s="295"/>
      <c r="D371" s="292"/>
      <c r="E371" s="70" t="s">
        <v>348</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32"/>
        <v>0</v>
      </c>
    </row>
    <row r="372" spans="2:24" ht="31.5">
      <c r="B372" s="302"/>
      <c r="C372" s="302"/>
      <c r="D372" s="305"/>
      <c r="E372" s="70" t="s">
        <v>208</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32"/>
        <v>114530.57</v>
      </c>
    </row>
    <row r="373" spans="2:24" ht="15.75">
      <c r="B373" s="308" t="s">
        <v>926</v>
      </c>
      <c r="C373" s="308" t="s">
        <v>750</v>
      </c>
      <c r="D373" s="304" t="s">
        <v>437</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2138357.65</v>
      </c>
      <c r="X373" s="184">
        <f t="shared" si="32"/>
        <v>352982.1000000001</v>
      </c>
    </row>
    <row r="374" spans="2:24" ht="31.5">
      <c r="B374" s="325"/>
      <c r="C374" s="325"/>
      <c r="D374" s="292"/>
      <c r="E374" s="83" t="s">
        <v>611</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32"/>
        <v>150052.80000000005</v>
      </c>
    </row>
    <row r="375" spans="2:24" ht="47.25">
      <c r="B375" s="325"/>
      <c r="C375" s="325"/>
      <c r="D375" s="292"/>
      <c r="E375" s="10" t="s">
        <v>612</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32"/>
        <v>52.79999999998836</v>
      </c>
    </row>
    <row r="376" spans="2:24" ht="47.25">
      <c r="B376" s="325"/>
      <c r="C376" s="325"/>
      <c r="D376" s="292"/>
      <c r="E376" s="10" t="s">
        <v>613</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32"/>
        <v>150000</v>
      </c>
    </row>
    <row r="377" spans="2:24" ht="63">
      <c r="B377" s="325"/>
      <c r="C377" s="325"/>
      <c r="D377" s="292"/>
      <c r="E377" s="12" t="s">
        <v>246</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32"/>
        <v>0</v>
      </c>
    </row>
    <row r="378" spans="2:24" ht="31.5">
      <c r="B378" s="325"/>
      <c r="C378" s="325"/>
      <c r="D378" s="292"/>
      <c r="E378" s="85" t="s">
        <v>898</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718889.7</v>
      </c>
      <c r="X378" s="40">
        <f t="shared" si="32"/>
        <v>112910.30000000005</v>
      </c>
    </row>
    <row r="379" spans="2:24" ht="15.75">
      <c r="B379" s="325"/>
      <c r="C379" s="325"/>
      <c r="D379" s="292"/>
      <c r="E379" s="87" t="s">
        <v>899</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32"/>
        <v>0</v>
      </c>
    </row>
    <row r="380" spans="2:24" ht="31.5">
      <c r="B380" s="325"/>
      <c r="C380" s="325"/>
      <c r="D380" s="292"/>
      <c r="E380" s="87" t="s">
        <v>900</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f>
        <v>41089.7</v>
      </c>
      <c r="X380" s="40">
        <f t="shared" si="32"/>
        <v>56910.3</v>
      </c>
    </row>
    <row r="381" spans="2:24" ht="15.75">
      <c r="B381" s="325"/>
      <c r="C381" s="325"/>
      <c r="D381" s="292"/>
      <c r="E381" s="47" t="s">
        <v>640</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32"/>
        <v>0</v>
      </c>
    </row>
    <row r="382" spans="2:24" ht="31.5">
      <c r="B382" s="325"/>
      <c r="C382" s="325"/>
      <c r="D382" s="292"/>
      <c r="E382" s="47" t="s">
        <v>641</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32"/>
        <v>56000</v>
      </c>
    </row>
    <row r="383" spans="2:24" ht="47.25">
      <c r="B383" s="325"/>
      <c r="C383" s="325"/>
      <c r="D383" s="292"/>
      <c r="E383" s="47" t="s">
        <v>901</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32"/>
        <v>0</v>
      </c>
    </row>
    <row r="384" spans="2:24" ht="31.5">
      <c r="B384" s="325"/>
      <c r="C384" s="325"/>
      <c r="D384" s="292"/>
      <c r="E384" s="85" t="s">
        <v>902</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32"/>
        <v>90019</v>
      </c>
    </row>
    <row r="385" spans="2:24" ht="94.5">
      <c r="B385" s="325"/>
      <c r="C385" s="325"/>
      <c r="D385" s="292"/>
      <c r="E385" s="47" t="s">
        <v>84</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32"/>
        <v>0</v>
      </c>
    </row>
    <row r="386" spans="2:24" ht="78.75">
      <c r="B386" s="325"/>
      <c r="C386" s="325"/>
      <c r="D386" s="292"/>
      <c r="E386" s="47" t="s">
        <v>85</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32"/>
        <v>0</v>
      </c>
    </row>
    <row r="387" spans="2:24" ht="31.5">
      <c r="B387" s="325"/>
      <c r="C387" s="325"/>
      <c r="D387" s="292"/>
      <c r="E387" s="47" t="s">
        <v>428</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32"/>
        <v>10019</v>
      </c>
    </row>
    <row r="388" spans="2:24" ht="47.25">
      <c r="B388" s="325"/>
      <c r="C388" s="325"/>
      <c r="D388" s="292"/>
      <c r="E388" s="31" t="s">
        <v>515</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32"/>
        <v>80000</v>
      </c>
    </row>
    <row r="389" spans="2:24" ht="47.25" hidden="1">
      <c r="B389" s="325"/>
      <c r="C389" s="325"/>
      <c r="D389" s="292"/>
      <c r="E389" s="83" t="s">
        <v>516</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32"/>
        <v>0</v>
      </c>
    </row>
    <row r="390" spans="2:24" ht="47.25" hidden="1">
      <c r="B390" s="325"/>
      <c r="C390" s="325"/>
      <c r="D390" s="292"/>
      <c r="E390" s="31" t="s">
        <v>22</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32"/>
        <v>0</v>
      </c>
    </row>
    <row r="391" spans="2:24" ht="15.75">
      <c r="B391" s="188"/>
      <c r="C391" s="194"/>
      <c r="D391" s="297" t="s">
        <v>865</v>
      </c>
      <c r="E391" s="298"/>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9315007.67</v>
      </c>
      <c r="X391" s="60">
        <f t="shared" si="32"/>
        <v>11976713.059999997</v>
      </c>
    </row>
    <row r="392" spans="2:24" ht="15.75">
      <c r="B392" s="301" t="s">
        <v>932</v>
      </c>
      <c r="C392" s="301" t="s">
        <v>296</v>
      </c>
      <c r="D392" s="304" t="s">
        <v>880</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4798893.1899999995</v>
      </c>
      <c r="X392" s="184">
        <f t="shared" si="32"/>
        <v>4813962.380000001</v>
      </c>
    </row>
    <row r="393" spans="2:24" ht="78.75">
      <c r="B393" s="295"/>
      <c r="C393" s="295"/>
      <c r="D393" s="292"/>
      <c r="E393" s="19" t="s">
        <v>881</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32"/>
        <v>0</v>
      </c>
    </row>
    <row r="394" spans="2:24" ht="47.25">
      <c r="B394" s="295"/>
      <c r="C394" s="295"/>
      <c r="D394" s="292"/>
      <c r="E394" s="20" t="s">
        <v>431</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32"/>
        <v>0</v>
      </c>
    </row>
    <row r="395" spans="2:24" ht="78.75">
      <c r="B395" s="295"/>
      <c r="C395" s="295"/>
      <c r="D395" s="292"/>
      <c r="E395" s="10" t="s">
        <v>111</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32"/>
        <v>0</v>
      </c>
    </row>
    <row r="396" spans="2:24" ht="47.25">
      <c r="B396" s="295"/>
      <c r="C396" s="295"/>
      <c r="D396" s="292"/>
      <c r="E396" s="22" t="s">
        <v>433</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32"/>
        <v>0</v>
      </c>
    </row>
    <row r="397" spans="2:24" ht="31.5">
      <c r="B397" s="295"/>
      <c r="C397" s="295"/>
      <c r="D397" s="292"/>
      <c r="E397" s="23" t="s">
        <v>434</v>
      </c>
      <c r="F397" s="76"/>
      <c r="G397" s="99"/>
      <c r="H397" s="224"/>
      <c r="I397" s="255">
        <v>3110</v>
      </c>
      <c r="J397" s="9">
        <v>8000</v>
      </c>
      <c r="K397" s="49"/>
      <c r="L397" s="9">
        <v>8000</v>
      </c>
      <c r="M397" s="49"/>
      <c r="N397" s="49"/>
      <c r="O397" s="49"/>
      <c r="P397" s="49"/>
      <c r="Q397" s="49"/>
      <c r="R397" s="49"/>
      <c r="S397" s="49"/>
      <c r="T397" s="49"/>
      <c r="U397" s="49"/>
      <c r="V397" s="49"/>
      <c r="W397" s="9">
        <v>8000</v>
      </c>
      <c r="X397" s="40">
        <f t="shared" si="32"/>
        <v>0</v>
      </c>
    </row>
    <row r="398" spans="2:24" ht="31.5">
      <c r="B398" s="295"/>
      <c r="C398" s="295"/>
      <c r="D398" s="292"/>
      <c r="E398" s="23" t="s">
        <v>435</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32"/>
        <v>0</v>
      </c>
    </row>
    <row r="399" spans="2:24" ht="110.25">
      <c r="B399" s="295"/>
      <c r="C399" s="295"/>
      <c r="D399" s="292"/>
      <c r="E399" s="10" t="s">
        <v>129</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32"/>
        <v>0</v>
      </c>
    </row>
    <row r="400" spans="2:24" ht="63">
      <c r="B400" s="295"/>
      <c r="C400" s="295"/>
      <c r="D400" s="292"/>
      <c r="E400" s="10" t="s">
        <v>30</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32"/>
        <v>0</v>
      </c>
    </row>
    <row r="401" spans="2:24" ht="78.75">
      <c r="B401" s="295"/>
      <c r="C401" s="295"/>
      <c r="D401" s="292"/>
      <c r="E401" s="10" t="s">
        <v>222</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32"/>
        <v>0</v>
      </c>
    </row>
    <row r="402" spans="2:24" ht="47.25">
      <c r="B402" s="295"/>
      <c r="C402" s="295"/>
      <c r="D402" s="292"/>
      <c r="E402" s="10" t="s">
        <v>438</v>
      </c>
      <c r="F402" s="76"/>
      <c r="G402" s="18"/>
      <c r="H402" s="224"/>
      <c r="I402" s="255">
        <v>3110</v>
      </c>
      <c r="J402" s="9">
        <v>6950</v>
      </c>
      <c r="K402" s="49"/>
      <c r="L402" s="9">
        <v>6950</v>
      </c>
      <c r="M402" s="49"/>
      <c r="N402" s="49"/>
      <c r="O402" s="49"/>
      <c r="P402" s="49"/>
      <c r="Q402" s="49"/>
      <c r="R402" s="49"/>
      <c r="S402" s="49"/>
      <c r="T402" s="49"/>
      <c r="U402" s="49"/>
      <c r="V402" s="49"/>
      <c r="W402" s="9">
        <v>6950</v>
      </c>
      <c r="X402" s="40">
        <f t="shared" si="32"/>
        <v>0</v>
      </c>
    </row>
    <row r="403" spans="2:24" ht="78.75">
      <c r="B403" s="295"/>
      <c r="C403" s="295"/>
      <c r="D403" s="292"/>
      <c r="E403" s="10" t="s">
        <v>214</v>
      </c>
      <c r="F403" s="76"/>
      <c r="G403" s="18"/>
      <c r="H403" s="224"/>
      <c r="I403" s="251" t="s">
        <v>176</v>
      </c>
      <c r="J403" s="9">
        <v>400000</v>
      </c>
      <c r="K403" s="49"/>
      <c r="L403" s="9"/>
      <c r="M403" s="49">
        <v>400000</v>
      </c>
      <c r="N403" s="49"/>
      <c r="O403" s="49"/>
      <c r="P403" s="49"/>
      <c r="Q403" s="49"/>
      <c r="R403" s="49"/>
      <c r="S403" s="49"/>
      <c r="T403" s="49"/>
      <c r="U403" s="49"/>
      <c r="V403" s="49"/>
      <c r="W403" s="9">
        <f>400000-315.08</f>
        <v>399684.92</v>
      </c>
      <c r="X403" s="40">
        <f t="shared" si="32"/>
        <v>315.0800000000163</v>
      </c>
    </row>
    <row r="404" spans="2:24" ht="78.75">
      <c r="B404" s="295"/>
      <c r="C404" s="295"/>
      <c r="D404" s="292"/>
      <c r="E404" s="10" t="s">
        <v>97</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32"/>
        <v>0</v>
      </c>
    </row>
    <row r="405" spans="2:24" ht="94.5">
      <c r="B405" s="295"/>
      <c r="C405" s="295"/>
      <c r="D405" s="292"/>
      <c r="E405" s="10" t="s">
        <v>55</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32"/>
        <v>0</v>
      </c>
    </row>
    <row r="406" spans="2:24" ht="63">
      <c r="B406" s="295"/>
      <c r="C406" s="295"/>
      <c r="D406" s="292"/>
      <c r="E406" s="10" t="s">
        <v>728</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32"/>
        <v>0</v>
      </c>
    </row>
    <row r="407" spans="2:24" ht="94.5">
      <c r="B407" s="295"/>
      <c r="C407" s="295"/>
      <c r="D407" s="292"/>
      <c r="E407" s="10" t="s">
        <v>362</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32"/>
        <v>0</v>
      </c>
    </row>
    <row r="408" spans="2:24" ht="94.5">
      <c r="B408" s="295"/>
      <c r="C408" s="295"/>
      <c r="D408" s="292"/>
      <c r="E408" s="10" t="s">
        <v>199</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32"/>
        <v>0</v>
      </c>
    </row>
    <row r="409" spans="2:24" ht="47.25">
      <c r="B409" s="295"/>
      <c r="C409" s="295"/>
      <c r="D409" s="292"/>
      <c r="E409" s="88" t="s">
        <v>23</v>
      </c>
      <c r="F409" s="49"/>
      <c r="G409" s="50"/>
      <c r="H409" s="220"/>
      <c r="I409" s="255"/>
      <c r="J409" s="9">
        <f>SUM(J410:J413)</f>
        <v>394871</v>
      </c>
      <c r="K409" s="9">
        <f aca="true" t="shared" si="41" ref="K409:W409">SUM(K410:K413)</f>
        <v>0</v>
      </c>
      <c r="L409" s="9">
        <f t="shared" si="41"/>
        <v>0</v>
      </c>
      <c r="M409" s="9">
        <f t="shared" si="41"/>
        <v>0</v>
      </c>
      <c r="N409" s="9">
        <f t="shared" si="41"/>
        <v>0</v>
      </c>
      <c r="O409" s="9">
        <f t="shared" si="41"/>
        <v>35625</v>
      </c>
      <c r="P409" s="9">
        <f t="shared" si="41"/>
        <v>0</v>
      </c>
      <c r="Q409" s="9">
        <f t="shared" si="41"/>
        <v>0</v>
      </c>
      <c r="R409" s="9">
        <f t="shared" si="41"/>
        <v>359246</v>
      </c>
      <c r="S409" s="9">
        <f t="shared" si="41"/>
        <v>0</v>
      </c>
      <c r="T409" s="9">
        <f t="shared" si="41"/>
        <v>0</v>
      </c>
      <c r="U409" s="9">
        <f t="shared" si="41"/>
        <v>0</v>
      </c>
      <c r="V409" s="9">
        <f t="shared" si="41"/>
        <v>0</v>
      </c>
      <c r="W409" s="9">
        <f t="shared" si="41"/>
        <v>243207.5</v>
      </c>
      <c r="X409" s="40">
        <f t="shared" si="32"/>
        <v>151663.5</v>
      </c>
    </row>
    <row r="410" spans="2:24" ht="15.75">
      <c r="B410" s="295"/>
      <c r="C410" s="295"/>
      <c r="D410" s="292"/>
      <c r="E410" s="89" t="s">
        <v>24</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32"/>
        <v>87.5</v>
      </c>
    </row>
    <row r="411" spans="2:24" ht="15.75">
      <c r="B411" s="295"/>
      <c r="C411" s="295"/>
      <c r="D411" s="292"/>
      <c r="E411" s="89" t="s">
        <v>25</v>
      </c>
      <c r="F411" s="49"/>
      <c r="G411" s="50"/>
      <c r="H411" s="220"/>
      <c r="I411" s="255">
        <v>3110</v>
      </c>
      <c r="J411" s="49">
        <v>91200</v>
      </c>
      <c r="K411" s="49"/>
      <c r="L411" s="49"/>
      <c r="M411" s="49"/>
      <c r="N411" s="49"/>
      <c r="O411" s="49"/>
      <c r="P411" s="49"/>
      <c r="Q411" s="49"/>
      <c r="R411" s="49">
        <v>91200</v>
      </c>
      <c r="S411" s="49"/>
      <c r="T411" s="49"/>
      <c r="U411" s="49"/>
      <c r="V411" s="49"/>
      <c r="W411" s="49"/>
      <c r="X411" s="40">
        <f t="shared" si="32"/>
        <v>91200</v>
      </c>
    </row>
    <row r="412" spans="2:24" ht="15.75">
      <c r="B412" s="295"/>
      <c r="C412" s="295"/>
      <c r="D412" s="292"/>
      <c r="E412" s="89" t="s">
        <v>26</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32"/>
        <v>2035</v>
      </c>
    </row>
    <row r="413" spans="2:24" ht="15.75">
      <c r="B413" s="295"/>
      <c r="C413" s="295"/>
      <c r="D413" s="292"/>
      <c r="E413" s="89" t="s">
        <v>668</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32"/>
        <v>58341</v>
      </c>
    </row>
    <row r="414" spans="2:24" ht="63">
      <c r="B414" s="295"/>
      <c r="C414" s="295"/>
      <c r="D414" s="292"/>
      <c r="E414" s="88" t="s">
        <v>232</v>
      </c>
      <c r="F414" s="49"/>
      <c r="G414" s="50"/>
      <c r="H414" s="220"/>
      <c r="I414" s="255"/>
      <c r="J414" s="9">
        <f>SUM(J415:J419)</f>
        <v>249720</v>
      </c>
      <c r="K414" s="9">
        <f aca="true" t="shared" si="42" ref="K414:W414">SUM(K415:K419)</f>
        <v>0</v>
      </c>
      <c r="L414" s="9">
        <f t="shared" si="42"/>
        <v>0</v>
      </c>
      <c r="M414" s="9">
        <f t="shared" si="42"/>
        <v>0</v>
      </c>
      <c r="N414" s="9">
        <f t="shared" si="42"/>
        <v>0</v>
      </c>
      <c r="O414" s="9">
        <f t="shared" si="42"/>
        <v>23520</v>
      </c>
      <c r="P414" s="9">
        <f t="shared" si="42"/>
        <v>-4500</v>
      </c>
      <c r="Q414" s="9">
        <f t="shared" si="42"/>
        <v>0</v>
      </c>
      <c r="R414" s="9">
        <f t="shared" si="42"/>
        <v>230700</v>
      </c>
      <c r="S414" s="9">
        <f t="shared" si="42"/>
        <v>0</v>
      </c>
      <c r="T414" s="9">
        <f t="shared" si="42"/>
        <v>0</v>
      </c>
      <c r="U414" s="9">
        <f t="shared" si="42"/>
        <v>0</v>
      </c>
      <c r="V414" s="9">
        <f t="shared" si="42"/>
        <v>0</v>
      </c>
      <c r="W414" s="9">
        <f t="shared" si="42"/>
        <v>239370</v>
      </c>
      <c r="X414" s="40">
        <f t="shared" si="32"/>
        <v>10350</v>
      </c>
    </row>
    <row r="415" spans="2:24" ht="15.75">
      <c r="B415" s="295"/>
      <c r="C415" s="295"/>
      <c r="D415" s="292"/>
      <c r="E415" s="90" t="s">
        <v>233</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32"/>
        <v>990</v>
      </c>
    </row>
    <row r="416" spans="2:24" ht="15.75">
      <c r="B416" s="295"/>
      <c r="C416" s="295"/>
      <c r="D416" s="292"/>
      <c r="E416" s="90" t="s">
        <v>234</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32"/>
        <v>1390</v>
      </c>
    </row>
    <row r="417" spans="2:24" ht="15.75">
      <c r="B417" s="295"/>
      <c r="C417" s="295"/>
      <c r="D417" s="292"/>
      <c r="E417" s="90" t="s">
        <v>235</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32"/>
        <v>0</v>
      </c>
    </row>
    <row r="418" spans="2:24" ht="31.5">
      <c r="B418" s="295"/>
      <c r="C418" s="295"/>
      <c r="D418" s="292"/>
      <c r="E418" s="90" t="s">
        <v>236</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32"/>
        <v>2120</v>
      </c>
    </row>
    <row r="419" spans="2:24" ht="15.75">
      <c r="B419" s="295"/>
      <c r="C419" s="295"/>
      <c r="D419" s="292"/>
      <c r="E419" s="90" t="s">
        <v>237</v>
      </c>
      <c r="F419" s="49"/>
      <c r="G419" s="50"/>
      <c r="H419" s="220"/>
      <c r="I419" s="255">
        <v>3110</v>
      </c>
      <c r="J419" s="49">
        <v>226200</v>
      </c>
      <c r="K419" s="49"/>
      <c r="L419" s="49"/>
      <c r="M419" s="49"/>
      <c r="N419" s="49"/>
      <c r="O419" s="49"/>
      <c r="P419" s="49"/>
      <c r="Q419" s="49"/>
      <c r="R419" s="49">
        <v>226200</v>
      </c>
      <c r="S419" s="49"/>
      <c r="T419" s="49"/>
      <c r="U419" s="49"/>
      <c r="V419" s="49"/>
      <c r="W419" s="49">
        <v>220350</v>
      </c>
      <c r="X419" s="40">
        <f aca="true" t="shared" si="43" ref="X419:X482">K419+L419+M419+N419+O419+P419+Q419+R419+S419+T419-W419</f>
        <v>5850</v>
      </c>
    </row>
    <row r="420" spans="2:24" ht="47.25">
      <c r="B420" s="295"/>
      <c r="C420" s="295"/>
      <c r="D420" s="292"/>
      <c r="E420" s="10" t="s">
        <v>238</v>
      </c>
      <c r="F420" s="49"/>
      <c r="G420" s="50"/>
      <c r="H420" s="220"/>
      <c r="I420" s="255">
        <v>3110</v>
      </c>
      <c r="J420" s="9">
        <v>25000</v>
      </c>
      <c r="K420" s="49"/>
      <c r="L420" s="49"/>
      <c r="M420" s="49"/>
      <c r="N420" s="49"/>
      <c r="O420" s="49"/>
      <c r="P420" s="49"/>
      <c r="Q420" s="49"/>
      <c r="R420" s="49">
        <v>25000</v>
      </c>
      <c r="S420" s="49"/>
      <c r="T420" s="49"/>
      <c r="U420" s="49"/>
      <c r="V420" s="49"/>
      <c r="W420" s="49">
        <v>18850</v>
      </c>
      <c r="X420" s="40">
        <f t="shared" si="43"/>
        <v>6150</v>
      </c>
    </row>
    <row r="421" spans="2:24" ht="47.25">
      <c r="B421" s="295"/>
      <c r="C421" s="295"/>
      <c r="D421" s="292"/>
      <c r="E421" s="88" t="s">
        <v>443</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3"/>
        <v>393854.17999999993</v>
      </c>
    </row>
    <row r="422" spans="2:24" ht="15.75">
      <c r="B422" s="295"/>
      <c r="C422" s="295"/>
      <c r="D422" s="292"/>
      <c r="E422" s="91" t="s">
        <v>444</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3"/>
        <v>18050</v>
      </c>
    </row>
    <row r="423" spans="2:24" ht="47.25">
      <c r="B423" s="295"/>
      <c r="C423" s="295"/>
      <c r="D423" s="292"/>
      <c r="E423" s="91" t="s">
        <v>15</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3"/>
        <v>4641.419999999998</v>
      </c>
    </row>
    <row r="424" spans="2:24" ht="15.75">
      <c r="B424" s="295"/>
      <c r="C424" s="295"/>
      <c r="D424" s="292"/>
      <c r="E424" s="91" t="s">
        <v>16</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3"/>
        <v>2310</v>
      </c>
    </row>
    <row r="425" spans="2:24" ht="15.75">
      <c r="B425" s="295"/>
      <c r="C425" s="295"/>
      <c r="D425" s="292"/>
      <c r="E425" s="91" t="s">
        <v>17</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3"/>
        <v>5366.260000000009</v>
      </c>
    </row>
    <row r="426" spans="2:24" ht="15.75">
      <c r="B426" s="295"/>
      <c r="C426" s="295"/>
      <c r="D426" s="292"/>
      <c r="E426" s="91" t="s">
        <v>18</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3"/>
        <v>6506.5</v>
      </c>
    </row>
    <row r="427" spans="2:24" ht="31.5" hidden="1">
      <c r="B427" s="295"/>
      <c r="C427" s="295"/>
      <c r="D427" s="292"/>
      <c r="E427" s="91" t="s">
        <v>19</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3"/>
        <v>0</v>
      </c>
    </row>
    <row r="428" spans="2:24" ht="15.75">
      <c r="B428" s="295"/>
      <c r="C428" s="295"/>
      <c r="D428" s="292"/>
      <c r="E428" s="92" t="s">
        <v>793</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3"/>
        <v>235000</v>
      </c>
    </row>
    <row r="429" spans="2:24" ht="15.75">
      <c r="B429" s="295"/>
      <c r="C429" s="295"/>
      <c r="D429" s="292"/>
      <c r="E429" s="92" t="s">
        <v>20</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3"/>
        <v>1980</v>
      </c>
    </row>
    <row r="430" spans="2:24" ht="15.75">
      <c r="B430" s="295"/>
      <c r="C430" s="295"/>
      <c r="D430" s="292"/>
      <c r="E430" s="92" t="s">
        <v>21</v>
      </c>
      <c r="F430" s="49"/>
      <c r="G430" s="50"/>
      <c r="H430" s="220"/>
      <c r="I430" s="255">
        <v>3110</v>
      </c>
      <c r="J430" s="49">
        <v>120000</v>
      </c>
      <c r="K430" s="49"/>
      <c r="L430" s="49"/>
      <c r="M430" s="49"/>
      <c r="N430" s="49"/>
      <c r="O430" s="49"/>
      <c r="P430" s="49"/>
      <c r="Q430" s="49"/>
      <c r="R430" s="49">
        <v>120000</v>
      </c>
      <c r="S430" s="49"/>
      <c r="T430" s="49"/>
      <c r="U430" s="49"/>
      <c r="V430" s="49"/>
      <c r="W430" s="49"/>
      <c r="X430" s="40">
        <f t="shared" si="43"/>
        <v>120000</v>
      </c>
    </row>
    <row r="431" spans="2:24" ht="47.25">
      <c r="B431" s="295"/>
      <c r="C431" s="295"/>
      <c r="D431" s="292"/>
      <c r="E431" s="93" t="s">
        <v>28</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3"/>
        <v>1100000</v>
      </c>
    </row>
    <row r="432" spans="2:24" ht="63">
      <c r="B432" s="295"/>
      <c r="C432" s="295"/>
      <c r="D432" s="292"/>
      <c r="E432" s="93" t="s">
        <v>86</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3"/>
        <v>0</v>
      </c>
    </row>
    <row r="433" spans="2:24" ht="47.25">
      <c r="B433" s="295"/>
      <c r="C433" s="295"/>
      <c r="D433" s="292"/>
      <c r="E433" s="93" t="s">
        <v>247</v>
      </c>
      <c r="F433" s="49"/>
      <c r="G433" s="50"/>
      <c r="H433" s="220"/>
      <c r="I433" s="255">
        <v>3110</v>
      </c>
      <c r="J433" s="49">
        <v>20000</v>
      </c>
      <c r="K433" s="49"/>
      <c r="L433" s="49"/>
      <c r="M433" s="49"/>
      <c r="N433" s="49"/>
      <c r="O433" s="49"/>
      <c r="P433" s="49"/>
      <c r="Q433" s="49"/>
      <c r="R433" s="49">
        <v>20000</v>
      </c>
      <c r="S433" s="49"/>
      <c r="T433" s="49"/>
      <c r="U433" s="49"/>
      <c r="V433" s="49"/>
      <c r="W433" s="49"/>
      <c r="X433" s="40">
        <f t="shared" si="43"/>
        <v>20000</v>
      </c>
    </row>
    <row r="434" spans="2:24" ht="31.5">
      <c r="B434" s="295"/>
      <c r="C434" s="295"/>
      <c r="D434" s="292"/>
      <c r="E434" s="93" t="s">
        <v>248</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3"/>
        <v>4220</v>
      </c>
    </row>
    <row r="435" spans="2:24" ht="110.25">
      <c r="B435" s="295"/>
      <c r="C435" s="295"/>
      <c r="D435" s="292"/>
      <c r="E435" s="88" t="s">
        <v>676</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3"/>
        <v>31802.199999999997</v>
      </c>
    </row>
    <row r="436" spans="2:24" ht="47.25">
      <c r="B436" s="295"/>
      <c r="C436" s="295"/>
      <c r="D436" s="292"/>
      <c r="E436" s="88" t="s">
        <v>677</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3"/>
        <v>158647.9</v>
      </c>
    </row>
    <row r="437" spans="2:24" ht="63">
      <c r="B437" s="295"/>
      <c r="C437" s="295"/>
      <c r="D437" s="292"/>
      <c r="E437" s="88" t="s">
        <v>678</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3"/>
        <v>715870</v>
      </c>
    </row>
    <row r="438" spans="2:24" ht="63" hidden="1">
      <c r="B438" s="295"/>
      <c r="C438" s="295"/>
      <c r="D438" s="292"/>
      <c r="E438" s="88" t="s">
        <v>679</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3"/>
        <v>0</v>
      </c>
    </row>
    <row r="439" spans="2:24" ht="78.75">
      <c r="B439" s="295"/>
      <c r="C439" s="295"/>
      <c r="D439" s="292"/>
      <c r="E439" s="88" t="s">
        <v>772</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3"/>
        <v>50509.22</v>
      </c>
    </row>
    <row r="440" spans="2:24" ht="63">
      <c r="B440" s="295"/>
      <c r="C440" s="295"/>
      <c r="D440" s="292"/>
      <c r="E440" s="88" t="s">
        <v>836</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3"/>
        <v>14</v>
      </c>
    </row>
    <row r="441" spans="2:24" ht="63">
      <c r="B441" s="295"/>
      <c r="C441" s="295"/>
      <c r="D441" s="292"/>
      <c r="E441" s="88" t="s">
        <v>151</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3"/>
        <v>330915.4</v>
      </c>
    </row>
    <row r="442" spans="2:24" ht="68.25" customHeight="1">
      <c r="B442" s="295"/>
      <c r="C442" s="295"/>
      <c r="D442" s="292"/>
      <c r="E442" s="88" t="s">
        <v>662</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3"/>
        <v>114.57999999999993</v>
      </c>
    </row>
    <row r="443" spans="2:24" ht="68.25" customHeight="1">
      <c r="B443" s="295"/>
      <c r="C443" s="295"/>
      <c r="D443" s="292"/>
      <c r="E443" s="88" t="s">
        <v>501</v>
      </c>
      <c r="F443" s="49"/>
      <c r="G443" s="18"/>
      <c r="H443" s="220"/>
      <c r="I443" s="255">
        <v>3132</v>
      </c>
      <c r="J443" s="49">
        <v>500000</v>
      </c>
      <c r="K443" s="49"/>
      <c r="L443" s="49"/>
      <c r="M443" s="49"/>
      <c r="N443" s="49"/>
      <c r="O443" s="49"/>
      <c r="P443" s="49"/>
      <c r="Q443" s="49"/>
      <c r="R443" s="49"/>
      <c r="S443" s="49">
        <v>500000</v>
      </c>
      <c r="T443" s="49"/>
      <c r="U443" s="49"/>
      <c r="V443" s="49"/>
      <c r="W443" s="49"/>
      <c r="X443" s="40">
        <f t="shared" si="43"/>
        <v>500000</v>
      </c>
    </row>
    <row r="444" spans="2:24" ht="68.25" customHeight="1">
      <c r="B444" s="295"/>
      <c r="C444" s="295"/>
      <c r="D444" s="292"/>
      <c r="E444" s="88" t="s">
        <v>502</v>
      </c>
      <c r="F444" s="49"/>
      <c r="G444" s="18"/>
      <c r="H444" s="220"/>
      <c r="I444" s="255">
        <v>3132</v>
      </c>
      <c r="J444" s="49">
        <v>161800</v>
      </c>
      <c r="K444" s="49"/>
      <c r="L444" s="49"/>
      <c r="M444" s="49"/>
      <c r="N444" s="49"/>
      <c r="O444" s="49"/>
      <c r="P444" s="49"/>
      <c r="Q444" s="49"/>
      <c r="R444" s="49"/>
      <c r="S444" s="49">
        <v>161800</v>
      </c>
      <c r="T444" s="49"/>
      <c r="U444" s="49"/>
      <c r="V444" s="49"/>
      <c r="W444" s="49"/>
      <c r="X444" s="40">
        <f t="shared" si="43"/>
        <v>161800</v>
      </c>
    </row>
    <row r="445" spans="2:24" ht="68.25" customHeight="1">
      <c r="B445" s="295"/>
      <c r="C445" s="295"/>
      <c r="D445" s="292"/>
      <c r="E445" s="88" t="s">
        <v>503</v>
      </c>
      <c r="F445" s="49"/>
      <c r="G445" s="18"/>
      <c r="H445" s="220"/>
      <c r="I445" s="255">
        <v>3132</v>
      </c>
      <c r="J445" s="49">
        <v>746000</v>
      </c>
      <c r="K445" s="49"/>
      <c r="L445" s="49"/>
      <c r="M445" s="49"/>
      <c r="N445" s="49"/>
      <c r="O445" s="49"/>
      <c r="P445" s="49"/>
      <c r="Q445" s="49"/>
      <c r="R445" s="49"/>
      <c r="S445" s="49">
        <v>746000</v>
      </c>
      <c r="T445" s="49"/>
      <c r="U445" s="49"/>
      <c r="V445" s="49"/>
      <c r="W445" s="49">
        <f>218263.68</f>
        <v>218263.68</v>
      </c>
      <c r="X445" s="40">
        <f t="shared" si="43"/>
        <v>527736.3200000001</v>
      </c>
    </row>
    <row r="446" spans="2:24" ht="31.5">
      <c r="B446" s="302"/>
      <c r="C446" s="302"/>
      <c r="D446" s="305"/>
      <c r="E446" s="88" t="s">
        <v>833</v>
      </c>
      <c r="F446" s="49"/>
      <c r="G446" s="18"/>
      <c r="H446" s="220"/>
      <c r="I446" s="255">
        <v>3110</v>
      </c>
      <c r="J446" s="49">
        <v>650000</v>
      </c>
      <c r="K446" s="49"/>
      <c r="L446" s="49"/>
      <c r="M446" s="49"/>
      <c r="N446" s="49"/>
      <c r="O446" s="49"/>
      <c r="P446" s="49"/>
      <c r="Q446" s="49"/>
      <c r="R446" s="49">
        <v>650000</v>
      </c>
      <c r="S446" s="49"/>
      <c r="T446" s="49"/>
      <c r="U446" s="49"/>
      <c r="V446" s="49"/>
      <c r="W446" s="49"/>
      <c r="X446" s="40">
        <f t="shared" si="43"/>
        <v>650000</v>
      </c>
    </row>
    <row r="447" spans="2:24" ht="15.75">
      <c r="B447" s="301" t="s">
        <v>933</v>
      </c>
      <c r="C447" s="301" t="s">
        <v>298</v>
      </c>
      <c r="D447" s="304" t="s">
        <v>297</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184">
        <f t="shared" si="43"/>
        <v>1826348.39</v>
      </c>
    </row>
    <row r="448" spans="2:24" ht="94.5">
      <c r="B448" s="295"/>
      <c r="C448" s="295"/>
      <c r="D448" s="292"/>
      <c r="E448" s="94" t="s">
        <v>439</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3"/>
        <v>0</v>
      </c>
    </row>
    <row r="449" spans="2:24" ht="78.75">
      <c r="B449" s="295"/>
      <c r="C449" s="295"/>
      <c r="D449" s="292"/>
      <c r="E449" s="95" t="s">
        <v>152</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3"/>
        <v>6350.299999999988</v>
      </c>
    </row>
    <row r="450" spans="2:24" ht="94.5" hidden="1">
      <c r="B450" s="295"/>
      <c r="C450" s="295"/>
      <c r="D450" s="292"/>
      <c r="E450" s="95" t="s">
        <v>721</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3"/>
        <v>0</v>
      </c>
    </row>
    <row r="451" spans="2:24" ht="94.5" hidden="1">
      <c r="B451" s="295"/>
      <c r="C451" s="295"/>
      <c r="D451" s="292"/>
      <c r="E451" s="95" t="s">
        <v>766</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3"/>
        <v>0</v>
      </c>
    </row>
    <row r="452" spans="2:24" ht="94.5" hidden="1">
      <c r="B452" s="295"/>
      <c r="C452" s="295"/>
      <c r="D452" s="292"/>
      <c r="E452" s="95" t="s">
        <v>781</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3"/>
        <v>0</v>
      </c>
    </row>
    <row r="453" spans="2:24" ht="78.75" hidden="1">
      <c r="B453" s="295"/>
      <c r="C453" s="295"/>
      <c r="D453" s="292"/>
      <c r="E453" s="95" t="s">
        <v>599</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3"/>
        <v>0</v>
      </c>
    </row>
    <row r="454" spans="2:24" ht="94.5" hidden="1">
      <c r="B454" s="295"/>
      <c r="C454" s="295"/>
      <c r="D454" s="292"/>
      <c r="E454" s="95" t="s">
        <v>83</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3"/>
        <v>0</v>
      </c>
    </row>
    <row r="455" spans="2:24" ht="94.5">
      <c r="B455" s="295"/>
      <c r="C455" s="295"/>
      <c r="D455" s="292"/>
      <c r="E455" s="95" t="s">
        <v>468</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3"/>
        <v>389939.8</v>
      </c>
    </row>
    <row r="456" spans="2:24" ht="78.75">
      <c r="B456" s="295"/>
      <c r="C456" s="295"/>
      <c r="D456" s="292"/>
      <c r="E456" s="95" t="s">
        <v>467</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3"/>
        <v>735349.49</v>
      </c>
    </row>
    <row r="457" spans="2:24" ht="47.25">
      <c r="B457" s="295"/>
      <c r="C457" s="295"/>
      <c r="D457" s="292"/>
      <c r="E457" s="95" t="s">
        <v>135</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3"/>
        <v>694708.8</v>
      </c>
    </row>
    <row r="458" spans="2:24" ht="31.5">
      <c r="B458" s="295"/>
      <c r="C458" s="295"/>
      <c r="D458" s="292"/>
      <c r="E458" s="96" t="s">
        <v>136</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3"/>
        <v>0</v>
      </c>
    </row>
    <row r="459" spans="2:24" ht="15.75">
      <c r="B459" s="295"/>
      <c r="C459" s="295"/>
      <c r="D459" s="292"/>
      <c r="E459" s="96" t="s">
        <v>137</v>
      </c>
      <c r="F459" s="76"/>
      <c r="G459" s="18"/>
      <c r="H459" s="224"/>
      <c r="I459" s="255">
        <v>3110</v>
      </c>
      <c r="J459" s="49">
        <v>200000</v>
      </c>
      <c r="K459" s="49"/>
      <c r="L459" s="49"/>
      <c r="M459" s="49"/>
      <c r="N459" s="49"/>
      <c r="O459" s="49"/>
      <c r="P459" s="49"/>
      <c r="Q459" s="49"/>
      <c r="R459" s="49">
        <v>200000</v>
      </c>
      <c r="S459" s="49"/>
      <c r="T459" s="49"/>
      <c r="U459" s="49"/>
      <c r="V459" s="49"/>
      <c r="W459" s="49"/>
      <c r="X459" s="40">
        <f t="shared" si="43"/>
        <v>200000</v>
      </c>
    </row>
    <row r="460" spans="2:24" ht="15.75">
      <c r="B460" s="295"/>
      <c r="C460" s="295"/>
      <c r="D460" s="292"/>
      <c r="E460" s="96" t="s">
        <v>138</v>
      </c>
      <c r="F460" s="76"/>
      <c r="G460" s="18"/>
      <c r="H460" s="224"/>
      <c r="I460" s="255">
        <v>3110</v>
      </c>
      <c r="J460" s="49">
        <v>52000</v>
      </c>
      <c r="K460" s="49"/>
      <c r="L460" s="49"/>
      <c r="M460" s="49"/>
      <c r="N460" s="49"/>
      <c r="O460" s="49"/>
      <c r="P460" s="49"/>
      <c r="Q460" s="49"/>
      <c r="R460" s="49">
        <v>52000</v>
      </c>
      <c r="S460" s="49"/>
      <c r="T460" s="49"/>
      <c r="U460" s="49"/>
      <c r="V460" s="49"/>
      <c r="W460" s="49"/>
      <c r="X460" s="40">
        <f t="shared" si="43"/>
        <v>52000</v>
      </c>
    </row>
    <row r="461" spans="2:24" ht="15.75">
      <c r="B461" s="295"/>
      <c r="C461" s="295"/>
      <c r="D461" s="292"/>
      <c r="E461" s="96" t="s">
        <v>139</v>
      </c>
      <c r="F461" s="76"/>
      <c r="G461" s="18"/>
      <c r="H461" s="224"/>
      <c r="I461" s="255">
        <v>3110</v>
      </c>
      <c r="J461" s="49">
        <v>100000</v>
      </c>
      <c r="K461" s="49"/>
      <c r="L461" s="49"/>
      <c r="M461" s="49"/>
      <c r="N461" s="49"/>
      <c r="O461" s="49"/>
      <c r="P461" s="49"/>
      <c r="Q461" s="49"/>
      <c r="R461" s="49">
        <v>100000</v>
      </c>
      <c r="S461" s="49"/>
      <c r="T461" s="49"/>
      <c r="U461" s="49"/>
      <c r="V461" s="49"/>
      <c r="W461" s="49"/>
      <c r="X461" s="40">
        <f t="shared" si="43"/>
        <v>100000</v>
      </c>
    </row>
    <row r="462" spans="2:24" ht="15.75">
      <c r="B462" s="295"/>
      <c r="C462" s="295"/>
      <c r="D462" s="292"/>
      <c r="E462" s="96" t="s">
        <v>140</v>
      </c>
      <c r="F462" s="76"/>
      <c r="G462" s="18"/>
      <c r="H462" s="224"/>
      <c r="I462" s="255">
        <v>3110</v>
      </c>
      <c r="J462" s="49">
        <v>132000</v>
      </c>
      <c r="K462" s="49"/>
      <c r="L462" s="49"/>
      <c r="M462" s="49"/>
      <c r="N462" s="49"/>
      <c r="O462" s="49"/>
      <c r="P462" s="49"/>
      <c r="Q462" s="49"/>
      <c r="R462" s="49">
        <v>132000</v>
      </c>
      <c r="S462" s="49"/>
      <c r="T462" s="49"/>
      <c r="U462" s="49"/>
      <c r="V462" s="49"/>
      <c r="W462" s="49"/>
      <c r="X462" s="40">
        <f t="shared" si="43"/>
        <v>132000</v>
      </c>
    </row>
    <row r="463" spans="2:24" ht="15.75">
      <c r="B463" s="295"/>
      <c r="C463" s="295"/>
      <c r="D463" s="292"/>
      <c r="E463" s="96" t="s">
        <v>141</v>
      </c>
      <c r="F463" s="76"/>
      <c r="G463" s="18"/>
      <c r="H463" s="224"/>
      <c r="I463" s="255">
        <v>3110</v>
      </c>
      <c r="J463" s="49">
        <v>20000</v>
      </c>
      <c r="K463" s="49"/>
      <c r="L463" s="49"/>
      <c r="M463" s="49"/>
      <c r="N463" s="49"/>
      <c r="O463" s="49"/>
      <c r="P463" s="49"/>
      <c r="Q463" s="49"/>
      <c r="R463" s="49">
        <v>20000</v>
      </c>
      <c r="S463" s="49"/>
      <c r="T463" s="49"/>
      <c r="U463" s="49"/>
      <c r="V463" s="49"/>
      <c r="W463" s="49"/>
      <c r="X463" s="40">
        <f t="shared" si="43"/>
        <v>20000</v>
      </c>
    </row>
    <row r="464" spans="2:24" ht="15.75" hidden="1">
      <c r="B464" s="295"/>
      <c r="C464" s="295"/>
      <c r="D464" s="292"/>
      <c r="E464" s="96" t="s">
        <v>142</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3"/>
        <v>0</v>
      </c>
    </row>
    <row r="465" spans="2:24" ht="15.75">
      <c r="B465" s="295"/>
      <c r="C465" s="295"/>
      <c r="D465" s="292"/>
      <c r="E465" s="96" t="s">
        <v>143</v>
      </c>
      <c r="F465" s="76"/>
      <c r="G465" s="18"/>
      <c r="H465" s="224"/>
      <c r="I465" s="255">
        <v>3110</v>
      </c>
      <c r="J465" s="49">
        <v>109400</v>
      </c>
      <c r="K465" s="49"/>
      <c r="L465" s="49"/>
      <c r="M465" s="49"/>
      <c r="N465" s="49"/>
      <c r="O465" s="49"/>
      <c r="P465" s="49"/>
      <c r="Q465" s="49"/>
      <c r="R465" s="49">
        <v>109400</v>
      </c>
      <c r="S465" s="49"/>
      <c r="T465" s="49"/>
      <c r="U465" s="49"/>
      <c r="V465" s="49"/>
      <c r="W465" s="49"/>
      <c r="X465" s="40">
        <f t="shared" si="43"/>
        <v>109400</v>
      </c>
    </row>
    <row r="466" spans="2:24" ht="15.75">
      <c r="B466" s="295"/>
      <c r="C466" s="295"/>
      <c r="D466" s="292"/>
      <c r="E466" s="96" t="s">
        <v>144</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t="shared" si="43"/>
        <v>0</v>
      </c>
    </row>
    <row r="467" spans="2:24" ht="31.5" hidden="1">
      <c r="B467" s="295"/>
      <c r="C467" s="295"/>
      <c r="D467" s="292"/>
      <c r="E467" s="96" t="s">
        <v>145</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3"/>
        <v>0</v>
      </c>
    </row>
    <row r="468" spans="2:24" ht="15.75">
      <c r="B468" s="295"/>
      <c r="C468" s="295"/>
      <c r="D468" s="292"/>
      <c r="E468" s="96" t="s">
        <v>146</v>
      </c>
      <c r="F468" s="76"/>
      <c r="G468" s="18"/>
      <c r="H468" s="224"/>
      <c r="I468" s="255">
        <v>3110</v>
      </c>
      <c r="J468" s="49">
        <v>18000</v>
      </c>
      <c r="K468" s="49"/>
      <c r="L468" s="49"/>
      <c r="M468" s="49"/>
      <c r="N468" s="49"/>
      <c r="O468" s="49"/>
      <c r="P468" s="49"/>
      <c r="Q468" s="49"/>
      <c r="R468" s="49">
        <v>18000</v>
      </c>
      <c r="S468" s="49"/>
      <c r="T468" s="49"/>
      <c r="U468" s="49"/>
      <c r="V468" s="49"/>
      <c r="W468" s="49"/>
      <c r="X468" s="40">
        <f t="shared" si="43"/>
        <v>18000</v>
      </c>
    </row>
    <row r="469" spans="2:24" ht="15.75">
      <c r="B469" s="295"/>
      <c r="C469" s="295"/>
      <c r="D469" s="292"/>
      <c r="E469" s="96" t="s">
        <v>827</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3"/>
        <v>63308.8</v>
      </c>
    </row>
    <row r="470" spans="2:24" ht="15.75" hidden="1">
      <c r="B470" s="295"/>
      <c r="C470" s="295"/>
      <c r="D470" s="292"/>
      <c r="E470" s="96" t="s">
        <v>147</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3"/>
        <v>0</v>
      </c>
    </row>
    <row r="471" spans="2:24" ht="15.75">
      <c r="B471" s="295"/>
      <c r="C471" s="295"/>
      <c r="D471" s="292"/>
      <c r="E471" s="96" t="s">
        <v>148</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3"/>
        <v>0</v>
      </c>
    </row>
    <row r="472" spans="2:24" ht="31.5">
      <c r="B472" s="302"/>
      <c r="C472" s="302"/>
      <c r="D472" s="305"/>
      <c r="E472" s="96" t="s">
        <v>149</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3"/>
        <v>0</v>
      </c>
    </row>
    <row r="473" spans="2:24" ht="15.75">
      <c r="B473" s="301" t="s">
        <v>934</v>
      </c>
      <c r="C473" s="301" t="s">
        <v>299</v>
      </c>
      <c r="D473" s="304" t="s">
        <v>449</v>
      </c>
      <c r="E473" s="94"/>
      <c r="F473" s="76"/>
      <c r="G473" s="99"/>
      <c r="H473" s="224"/>
      <c r="I473" s="255"/>
      <c r="J473" s="211">
        <f>J474+J478+J481+J482+J486+J491+J492+J501+J504+J483+J499+J502+J498+J500+J484+J485+J503</f>
        <v>7112395.549999999</v>
      </c>
      <c r="K473" s="211">
        <f aca="true" t="shared" si="49" ref="K473:W473">K474+K478+K481+K482+K486+K491+K492+K501+K504+K483+K499+K502+K498+K500+K484+K485+K503</f>
        <v>0</v>
      </c>
      <c r="L473" s="211">
        <f t="shared" si="49"/>
        <v>703098.3200000001</v>
      </c>
      <c r="M473" s="211">
        <f t="shared" si="49"/>
        <v>3939</v>
      </c>
      <c r="N473" s="211">
        <f t="shared" si="49"/>
        <v>0</v>
      </c>
      <c r="O473" s="211">
        <f t="shared" si="49"/>
        <v>326622</v>
      </c>
      <c r="P473" s="211">
        <f t="shared" si="49"/>
        <v>200000</v>
      </c>
      <c r="Q473" s="211">
        <f t="shared" si="49"/>
        <v>350000</v>
      </c>
      <c r="R473" s="211">
        <f t="shared" si="49"/>
        <v>1449883.84</v>
      </c>
      <c r="S473" s="211">
        <f t="shared" si="49"/>
        <v>3330805.99</v>
      </c>
      <c r="T473" s="211">
        <f t="shared" si="49"/>
        <v>748046.4</v>
      </c>
      <c r="U473" s="211">
        <f t="shared" si="49"/>
        <v>0</v>
      </c>
      <c r="V473" s="211">
        <f t="shared" si="49"/>
        <v>0</v>
      </c>
      <c r="W473" s="211">
        <f t="shared" si="49"/>
        <v>2331285.2</v>
      </c>
      <c r="X473" s="184">
        <f t="shared" si="43"/>
        <v>4781110.350000001</v>
      </c>
    </row>
    <row r="474" spans="2:24" ht="47.25">
      <c r="B474" s="295"/>
      <c r="C474" s="295"/>
      <c r="D474" s="292"/>
      <c r="E474" s="10" t="s">
        <v>499</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3"/>
        <v>0</v>
      </c>
    </row>
    <row r="475" spans="2:24" ht="47.25">
      <c r="B475" s="295"/>
      <c r="C475" s="295"/>
      <c r="D475" s="292"/>
      <c r="E475" s="11" t="s">
        <v>500</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3"/>
        <v>0</v>
      </c>
    </row>
    <row r="476" spans="2:24" ht="47.25">
      <c r="B476" s="295"/>
      <c r="C476" s="295"/>
      <c r="D476" s="292"/>
      <c r="E476" s="11" t="s">
        <v>559</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3"/>
        <v>0</v>
      </c>
    </row>
    <row r="477" spans="2:24" ht="47.25">
      <c r="B477" s="295"/>
      <c r="C477" s="295"/>
      <c r="D477" s="292"/>
      <c r="E477" s="11" t="s">
        <v>782</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3"/>
        <v>0</v>
      </c>
    </row>
    <row r="478" spans="2:24" ht="31.5">
      <c r="B478" s="295"/>
      <c r="C478" s="295"/>
      <c r="D478" s="292"/>
      <c r="E478" s="10" t="s">
        <v>783</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3"/>
        <v>0</v>
      </c>
    </row>
    <row r="479" spans="2:24" ht="47.25">
      <c r="B479" s="295"/>
      <c r="C479" s="295"/>
      <c r="D479" s="292"/>
      <c r="E479" s="11" t="s">
        <v>559</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3"/>
        <v>0</v>
      </c>
    </row>
    <row r="480" spans="2:24" ht="47.25">
      <c r="B480" s="295"/>
      <c r="C480" s="295"/>
      <c r="D480" s="292"/>
      <c r="E480" s="11" t="s">
        <v>782</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3"/>
        <v>0</v>
      </c>
    </row>
    <row r="481" spans="2:24" ht="110.25">
      <c r="B481" s="295"/>
      <c r="C481" s="295"/>
      <c r="D481" s="292"/>
      <c r="E481" s="10" t="s">
        <v>229</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3"/>
        <v>0</v>
      </c>
    </row>
    <row r="482" spans="2:24" ht="63">
      <c r="B482" s="295"/>
      <c r="C482" s="295"/>
      <c r="D482" s="292"/>
      <c r="E482" s="24" t="s">
        <v>230</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3"/>
        <v>0</v>
      </c>
    </row>
    <row r="483" spans="2:24" ht="94.5">
      <c r="B483" s="295"/>
      <c r="C483" s="295"/>
      <c r="D483" s="292"/>
      <c r="E483" s="24" t="s">
        <v>314</v>
      </c>
      <c r="F483" s="49"/>
      <c r="G483" s="50"/>
      <c r="H483" s="220"/>
      <c r="I483" s="255">
        <v>3110</v>
      </c>
      <c r="J483" s="9">
        <v>3939</v>
      </c>
      <c r="K483" s="49"/>
      <c r="L483" s="9"/>
      <c r="M483" s="49">
        <v>3939</v>
      </c>
      <c r="N483" s="49"/>
      <c r="O483" s="49"/>
      <c r="P483" s="49"/>
      <c r="Q483" s="49"/>
      <c r="R483" s="49"/>
      <c r="S483" s="49"/>
      <c r="T483" s="49"/>
      <c r="U483" s="49"/>
      <c r="V483" s="49"/>
      <c r="W483" s="9">
        <v>3939</v>
      </c>
      <c r="X483" s="40">
        <f aca="true" t="shared" si="50" ref="X483:X546">K483+L483+M483+N483+O483+P483+Q483+R483+S483+T483-W483</f>
        <v>0</v>
      </c>
    </row>
    <row r="484" spans="2:24" ht="78.75">
      <c r="B484" s="295"/>
      <c r="C484" s="295"/>
      <c r="D484" s="292"/>
      <c r="E484" s="24" t="s">
        <v>504</v>
      </c>
      <c r="F484" s="49"/>
      <c r="G484" s="50"/>
      <c r="H484" s="220"/>
      <c r="I484" s="255">
        <v>3110</v>
      </c>
      <c r="J484" s="9">
        <v>290000</v>
      </c>
      <c r="K484" s="49"/>
      <c r="L484" s="9"/>
      <c r="M484" s="49"/>
      <c r="N484" s="49"/>
      <c r="O484" s="49"/>
      <c r="P484" s="49"/>
      <c r="Q484" s="49"/>
      <c r="R484" s="49"/>
      <c r="S484" s="49">
        <v>290000</v>
      </c>
      <c r="T484" s="49"/>
      <c r="U484" s="49"/>
      <c r="V484" s="49"/>
      <c r="W484" s="9"/>
      <c r="X484" s="40">
        <f t="shared" si="50"/>
        <v>290000</v>
      </c>
    </row>
    <row r="485" spans="2:24" ht="47.25">
      <c r="B485" s="295"/>
      <c r="C485" s="295"/>
      <c r="D485" s="292"/>
      <c r="E485" s="24" t="s">
        <v>505</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50"/>
        <v>416667.24</v>
      </c>
    </row>
    <row r="486" spans="2:24" ht="47.25">
      <c r="B486" s="295"/>
      <c r="C486" s="295"/>
      <c r="D486" s="292"/>
      <c r="E486" s="88" t="s">
        <v>532</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50"/>
        <v>524426</v>
      </c>
    </row>
    <row r="487" spans="2:24" ht="15.75">
      <c r="B487" s="295"/>
      <c r="C487" s="295"/>
      <c r="D487" s="292"/>
      <c r="E487" s="89" t="s">
        <v>24</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50"/>
        <v>461876</v>
      </c>
    </row>
    <row r="488" spans="2:24" ht="15.75">
      <c r="B488" s="295"/>
      <c r="C488" s="295"/>
      <c r="D488" s="292"/>
      <c r="E488" s="89" t="s">
        <v>25</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50"/>
        <v>48700</v>
      </c>
    </row>
    <row r="489" spans="2:24" ht="15.75">
      <c r="B489" s="295"/>
      <c r="C489" s="295"/>
      <c r="D489" s="292"/>
      <c r="E489" s="89" t="s">
        <v>26</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50"/>
        <v>10565</v>
      </c>
    </row>
    <row r="490" spans="2:24" ht="15.75">
      <c r="B490" s="295"/>
      <c r="C490" s="295"/>
      <c r="D490" s="292"/>
      <c r="E490" s="89" t="s">
        <v>668</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50"/>
        <v>3285</v>
      </c>
    </row>
    <row r="491" spans="2:24" ht="63">
      <c r="B491" s="295"/>
      <c r="C491" s="295"/>
      <c r="D491" s="292"/>
      <c r="E491" s="88" t="s">
        <v>80</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50"/>
        <v>274921.99</v>
      </c>
    </row>
    <row r="492" spans="2:24" ht="15.75">
      <c r="B492" s="295"/>
      <c r="C492" s="295"/>
      <c r="D492" s="292"/>
      <c r="E492" s="88" t="s">
        <v>81</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50"/>
        <v>46215</v>
      </c>
    </row>
    <row r="493" spans="2:24" ht="31.5">
      <c r="B493" s="295"/>
      <c r="C493" s="295"/>
      <c r="D493" s="292"/>
      <c r="E493" s="97" t="s">
        <v>392</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50"/>
        <v>65</v>
      </c>
    </row>
    <row r="494" spans="2:24" ht="31.5">
      <c r="B494" s="295"/>
      <c r="C494" s="295"/>
      <c r="D494" s="292"/>
      <c r="E494" s="97" t="s">
        <v>393</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50"/>
        <v>0</v>
      </c>
    </row>
    <row r="495" spans="2:24" ht="31.5">
      <c r="B495" s="295"/>
      <c r="C495" s="295"/>
      <c r="D495" s="292"/>
      <c r="E495" s="97" t="s">
        <v>394</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50"/>
        <v>39650</v>
      </c>
    </row>
    <row r="496" spans="2:24" ht="31.5" hidden="1">
      <c r="B496" s="295"/>
      <c r="C496" s="295"/>
      <c r="D496" s="292"/>
      <c r="E496" s="97" t="s">
        <v>395</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50"/>
        <v>0</v>
      </c>
    </row>
    <row r="497" spans="2:24" ht="31.5">
      <c r="B497" s="295"/>
      <c r="C497" s="295"/>
      <c r="D497" s="292"/>
      <c r="E497" s="97" t="s">
        <v>396</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50"/>
        <v>6500</v>
      </c>
    </row>
    <row r="498" spans="2:24" ht="39.75" customHeight="1">
      <c r="B498" s="295"/>
      <c r="C498" s="295"/>
      <c r="D498" s="292"/>
      <c r="E498" s="98" t="s">
        <v>663</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50"/>
        <v>3908</v>
      </c>
    </row>
    <row r="499" spans="2:24" ht="78.75">
      <c r="B499" s="295"/>
      <c r="C499" s="295"/>
      <c r="D499" s="292"/>
      <c r="E499" s="98" t="s">
        <v>397</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50"/>
        <v>2068486.73</v>
      </c>
    </row>
    <row r="500" spans="2:24" ht="36.75" customHeight="1">
      <c r="B500" s="295"/>
      <c r="C500" s="295"/>
      <c r="D500" s="292"/>
      <c r="E500" s="330" t="s">
        <v>547</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50"/>
        <v>143955.6</v>
      </c>
    </row>
    <row r="501" spans="2:24" ht="31.5" customHeight="1">
      <c r="B501" s="295"/>
      <c r="C501" s="295"/>
      <c r="D501" s="292"/>
      <c r="E501" s="331"/>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50"/>
        <v>0</v>
      </c>
    </row>
    <row r="502" spans="2:24" ht="63">
      <c r="B502" s="295"/>
      <c r="C502" s="295"/>
      <c r="D502" s="292"/>
      <c r="E502" s="88" t="s">
        <v>390</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50"/>
        <v>3409.7900000000373</v>
      </c>
    </row>
    <row r="503" spans="2:24" ht="47.25">
      <c r="B503" s="295"/>
      <c r="C503" s="295"/>
      <c r="D503" s="292"/>
      <c r="E503" s="88" t="s">
        <v>506</v>
      </c>
      <c r="F503" s="9"/>
      <c r="G503" s="18"/>
      <c r="H503" s="220"/>
      <c r="I503" s="255">
        <v>3132</v>
      </c>
      <c r="J503" s="49">
        <v>1009120</v>
      </c>
      <c r="K503" s="49"/>
      <c r="L503" s="49"/>
      <c r="M503" s="49"/>
      <c r="N503" s="49"/>
      <c r="O503" s="49"/>
      <c r="P503" s="49"/>
      <c r="Q503" s="49"/>
      <c r="R503" s="49"/>
      <c r="S503" s="49">
        <v>1009120</v>
      </c>
      <c r="T503" s="49"/>
      <c r="U503" s="49"/>
      <c r="V503" s="49"/>
      <c r="W503" s="49"/>
      <c r="X503" s="40">
        <f t="shared" si="50"/>
        <v>1009120</v>
      </c>
    </row>
    <row r="504" spans="2:24" ht="78.75">
      <c r="B504" s="302"/>
      <c r="C504" s="302"/>
      <c r="D504" s="305"/>
      <c r="E504" s="88" t="s">
        <v>391</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50"/>
        <v>0</v>
      </c>
    </row>
    <row r="505" spans="2:24" ht="15.75" customHeight="1">
      <c r="B505" s="294" t="s">
        <v>935</v>
      </c>
      <c r="C505" s="294" t="s">
        <v>301</v>
      </c>
      <c r="D505" s="291" t="s">
        <v>300</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50"/>
        <v>50000</v>
      </c>
    </row>
    <row r="506" spans="2:24" ht="63">
      <c r="B506" s="295"/>
      <c r="C506" s="295"/>
      <c r="D506" s="292"/>
      <c r="E506" s="10" t="s">
        <v>231</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50"/>
        <v>0</v>
      </c>
    </row>
    <row r="507" spans="2:24" ht="31.5">
      <c r="B507" s="295"/>
      <c r="C507" s="295"/>
      <c r="D507" s="292"/>
      <c r="E507" s="11" t="s">
        <v>175</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50"/>
        <v>0</v>
      </c>
    </row>
    <row r="508" spans="2:24" ht="47.25">
      <c r="B508" s="295"/>
      <c r="C508" s="295"/>
      <c r="D508" s="292"/>
      <c r="E508" s="10" t="s">
        <v>507</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50"/>
        <v>50000</v>
      </c>
    </row>
    <row r="509" spans="2:24" ht="15.75">
      <c r="B509" s="296"/>
      <c r="C509" s="296"/>
      <c r="D509" s="293"/>
      <c r="E509" s="11" t="s">
        <v>508</v>
      </c>
      <c r="F509" s="76"/>
      <c r="G509" s="99"/>
      <c r="H509" s="224"/>
      <c r="I509" s="255">
        <v>3110</v>
      </c>
      <c r="J509" s="9">
        <v>50000</v>
      </c>
      <c r="K509" s="49"/>
      <c r="L509" s="9"/>
      <c r="M509" s="49"/>
      <c r="N509" s="49"/>
      <c r="O509" s="49"/>
      <c r="P509" s="49"/>
      <c r="Q509" s="49"/>
      <c r="R509" s="49"/>
      <c r="S509" s="49">
        <v>50000</v>
      </c>
      <c r="T509" s="49"/>
      <c r="U509" s="49"/>
      <c r="V509" s="49"/>
      <c r="W509" s="49"/>
      <c r="X509" s="40">
        <f t="shared" si="50"/>
        <v>50000</v>
      </c>
    </row>
    <row r="510" spans="2:24" ht="15.75">
      <c r="B510" s="301" t="s">
        <v>302</v>
      </c>
      <c r="C510" s="301" t="s">
        <v>296</v>
      </c>
      <c r="D510" s="304" t="s">
        <v>845</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50"/>
        <v>505291.94000000006</v>
      </c>
    </row>
    <row r="511" spans="2:24" ht="110.25">
      <c r="B511" s="295"/>
      <c r="C511" s="295"/>
      <c r="D511" s="292"/>
      <c r="E511" s="24" t="s">
        <v>846</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50"/>
        <v>0</v>
      </c>
    </row>
    <row r="512" spans="2:24" ht="47.25">
      <c r="B512" s="295"/>
      <c r="C512" s="295"/>
      <c r="D512" s="292"/>
      <c r="E512" s="24" t="s">
        <v>466</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50"/>
        <v>435354.74</v>
      </c>
    </row>
    <row r="513" spans="2:24" ht="94.5">
      <c r="B513" s="302"/>
      <c r="C513" s="302"/>
      <c r="D513" s="305"/>
      <c r="E513" s="95" t="s">
        <v>712</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50"/>
        <v>69937.2</v>
      </c>
    </row>
    <row r="514" spans="2:24" ht="15.75">
      <c r="B514" s="194"/>
      <c r="C514" s="195"/>
      <c r="D514" s="297" t="s">
        <v>399</v>
      </c>
      <c r="E514" s="298"/>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1306652.5</v>
      </c>
      <c r="X514" s="60">
        <f t="shared" si="50"/>
        <v>693780.8999999999</v>
      </c>
    </row>
    <row r="515" spans="2:24" ht="15.75">
      <c r="B515" s="308" t="s">
        <v>745</v>
      </c>
      <c r="C515" s="332" t="s">
        <v>743</v>
      </c>
      <c r="D515" s="304" t="s">
        <v>130</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50"/>
        <v>650602</v>
      </c>
    </row>
    <row r="516" spans="2:24" ht="63">
      <c r="B516" s="325"/>
      <c r="C516" s="334"/>
      <c r="D516" s="292"/>
      <c r="E516" s="94" t="s">
        <v>497</v>
      </c>
      <c r="F516" s="76"/>
      <c r="G516" s="99"/>
      <c r="H516" s="224"/>
      <c r="I516" s="255">
        <v>3110</v>
      </c>
      <c r="J516" s="76">
        <v>204100</v>
      </c>
      <c r="K516" s="49"/>
      <c r="L516" s="49"/>
      <c r="M516" s="49"/>
      <c r="N516" s="49"/>
      <c r="O516" s="49"/>
      <c r="P516" s="49"/>
      <c r="Q516" s="49"/>
      <c r="R516" s="49">
        <v>204100</v>
      </c>
      <c r="S516" s="49"/>
      <c r="T516" s="49"/>
      <c r="U516" s="49"/>
      <c r="V516" s="49"/>
      <c r="W516" s="49"/>
      <c r="X516" s="40">
        <f t="shared" si="50"/>
        <v>204100</v>
      </c>
    </row>
    <row r="517" spans="2:24" ht="63">
      <c r="B517" s="325"/>
      <c r="C517" s="334"/>
      <c r="D517" s="292"/>
      <c r="E517" s="94" t="s">
        <v>498</v>
      </c>
      <c r="F517" s="76"/>
      <c r="G517" s="99"/>
      <c r="H517" s="224"/>
      <c r="I517" s="255">
        <v>3110</v>
      </c>
      <c r="J517" s="76">
        <v>134400</v>
      </c>
      <c r="K517" s="49"/>
      <c r="L517" s="49"/>
      <c r="M517" s="49"/>
      <c r="N517" s="49"/>
      <c r="O517" s="49"/>
      <c r="P517" s="49"/>
      <c r="Q517" s="49"/>
      <c r="R517" s="49">
        <v>134400</v>
      </c>
      <c r="S517" s="49"/>
      <c r="T517" s="49"/>
      <c r="U517" s="49"/>
      <c r="V517" s="49"/>
      <c r="W517" s="49"/>
      <c r="X517" s="40">
        <f t="shared" si="50"/>
        <v>134400</v>
      </c>
    </row>
    <row r="518" spans="2:24" ht="157.5">
      <c r="B518" s="325"/>
      <c r="C518" s="334"/>
      <c r="D518" s="292"/>
      <c r="E518" s="94" t="s">
        <v>615</v>
      </c>
      <c r="F518" s="76"/>
      <c r="G518" s="99"/>
      <c r="H518" s="224"/>
      <c r="I518" s="255">
        <v>3110</v>
      </c>
      <c r="J518" s="76">
        <v>290000</v>
      </c>
      <c r="K518" s="49"/>
      <c r="L518" s="49"/>
      <c r="M518" s="49"/>
      <c r="N518" s="49"/>
      <c r="O518" s="49"/>
      <c r="P518" s="49"/>
      <c r="Q518" s="49"/>
      <c r="R518" s="49">
        <v>290000</v>
      </c>
      <c r="S518" s="49"/>
      <c r="T518" s="49"/>
      <c r="U518" s="49"/>
      <c r="V518" s="49"/>
      <c r="W518" s="49"/>
      <c r="X518" s="40">
        <f t="shared" si="50"/>
        <v>290000</v>
      </c>
    </row>
    <row r="519" spans="2:24" ht="94.5">
      <c r="B519" s="325"/>
      <c r="C519" s="334"/>
      <c r="D519" s="292"/>
      <c r="E519" s="94" t="s">
        <v>903</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50"/>
        <v>22102</v>
      </c>
    </row>
    <row r="520" spans="2:24" ht="47.25">
      <c r="B520" s="325"/>
      <c r="C520" s="334"/>
      <c r="D520" s="292"/>
      <c r="E520" s="94" t="s">
        <v>904</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50"/>
        <v>0</v>
      </c>
    </row>
    <row r="521" spans="2:24" ht="47.25">
      <c r="B521" s="309"/>
      <c r="C521" s="333"/>
      <c r="D521" s="305"/>
      <c r="E521" s="94" t="s">
        <v>905</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50"/>
        <v>0</v>
      </c>
    </row>
    <row r="522" spans="2:24" ht="15.75">
      <c r="B522" s="308" t="s">
        <v>780</v>
      </c>
      <c r="C522" s="308" t="s">
        <v>742</v>
      </c>
      <c r="D522" s="304" t="s">
        <v>779</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207469.7</v>
      </c>
      <c r="X522" s="184">
        <f t="shared" si="50"/>
        <v>40780.29999999999</v>
      </c>
    </row>
    <row r="523" spans="2:24" ht="78.75">
      <c r="B523" s="309"/>
      <c r="C523" s="309"/>
      <c r="D523" s="305"/>
      <c r="E523" s="145" t="s">
        <v>251</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f>
        <v>207469.7</v>
      </c>
      <c r="X523" s="40">
        <f t="shared" si="50"/>
        <v>40780.29999999999</v>
      </c>
    </row>
    <row r="524" spans="2:24" ht="15.75">
      <c r="B524" s="301" t="s">
        <v>182</v>
      </c>
      <c r="C524" s="301" t="s">
        <v>847</v>
      </c>
      <c r="D524" s="304" t="s">
        <v>560</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50"/>
        <v>2398.5999999999767</v>
      </c>
    </row>
    <row r="525" spans="2:24" ht="94.5">
      <c r="B525" s="295"/>
      <c r="C525" s="295"/>
      <c r="D525" s="292"/>
      <c r="E525" s="27" t="s">
        <v>561</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50"/>
        <v>0</v>
      </c>
    </row>
    <row r="526" spans="2:24" ht="110.25">
      <c r="B526" s="295"/>
      <c r="C526" s="295"/>
      <c r="D526" s="292"/>
      <c r="E526" s="27" t="s">
        <v>212</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50"/>
        <v>5</v>
      </c>
    </row>
    <row r="527" spans="2:24" ht="94.5">
      <c r="B527" s="295"/>
      <c r="C527" s="295"/>
      <c r="D527" s="292"/>
      <c r="E527" s="27" t="s">
        <v>325</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50"/>
        <v>0</v>
      </c>
    </row>
    <row r="528" spans="2:24" ht="78.75">
      <c r="B528" s="295"/>
      <c r="C528" s="295"/>
      <c r="D528" s="292"/>
      <c r="E528" s="27" t="s">
        <v>450</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50"/>
        <v>2309</v>
      </c>
    </row>
    <row r="529" spans="2:24" ht="126">
      <c r="B529" s="295"/>
      <c r="C529" s="295"/>
      <c r="D529" s="292"/>
      <c r="E529" s="27" t="s">
        <v>723</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50"/>
        <v>34.59999999997672</v>
      </c>
    </row>
    <row r="530" spans="2:24" ht="63">
      <c r="B530" s="295"/>
      <c r="C530" s="295"/>
      <c r="D530" s="292"/>
      <c r="E530" s="27" t="s">
        <v>724</v>
      </c>
      <c r="F530" s="76"/>
      <c r="G530" s="99"/>
      <c r="H530" s="224"/>
      <c r="I530" s="255">
        <v>3110</v>
      </c>
      <c r="J530" s="9">
        <v>25200</v>
      </c>
      <c r="K530" s="49"/>
      <c r="L530" s="49"/>
      <c r="M530" s="49"/>
      <c r="N530" s="49"/>
      <c r="O530" s="49"/>
      <c r="P530" s="49"/>
      <c r="Q530" s="49"/>
      <c r="R530" s="49"/>
      <c r="S530" s="49">
        <v>25200</v>
      </c>
      <c r="T530" s="49"/>
      <c r="U530" s="49"/>
      <c r="V530" s="49"/>
      <c r="W530" s="49">
        <v>25150</v>
      </c>
      <c r="X530" s="40">
        <f t="shared" si="50"/>
        <v>50</v>
      </c>
    </row>
    <row r="531" spans="2:24" ht="110.25">
      <c r="B531" s="302"/>
      <c r="C531" s="302"/>
      <c r="D531" s="305"/>
      <c r="E531" s="27" t="s">
        <v>562</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50"/>
        <v>0</v>
      </c>
    </row>
    <row r="532" spans="2:24" ht="15.75">
      <c r="B532" s="194"/>
      <c r="C532" s="195"/>
      <c r="D532" s="297" t="s">
        <v>400</v>
      </c>
      <c r="E532" s="298"/>
      <c r="F532" s="100"/>
      <c r="G532" s="101"/>
      <c r="H532" s="223"/>
      <c r="I532" s="254"/>
      <c r="J532" s="43">
        <f aca="true" t="shared" si="60" ref="J532:W532">J535+J556+J579+J662+J666+J669+J553+J609+J660+J576+J533+J674</f>
        <v>98697538.39</v>
      </c>
      <c r="K532" s="43">
        <f t="shared" si="60"/>
        <v>0</v>
      </c>
      <c r="L532" s="43">
        <f t="shared" si="60"/>
        <v>3308538.190000001</v>
      </c>
      <c r="M532" s="43">
        <f t="shared" si="60"/>
        <v>599979.68</v>
      </c>
      <c r="N532" s="43">
        <f t="shared" si="60"/>
        <v>0</v>
      </c>
      <c r="O532" s="43">
        <f t="shared" si="60"/>
        <v>8086764.55</v>
      </c>
      <c r="P532" s="43">
        <f t="shared" si="60"/>
        <v>8476236.21</v>
      </c>
      <c r="Q532" s="43">
        <f t="shared" si="60"/>
        <v>9232216.84</v>
      </c>
      <c r="R532" s="43">
        <f t="shared" si="60"/>
        <v>25513595.56</v>
      </c>
      <c r="S532" s="43">
        <f t="shared" si="60"/>
        <v>33148866.7</v>
      </c>
      <c r="T532" s="43">
        <f t="shared" si="60"/>
        <v>4305706.46</v>
      </c>
      <c r="U532" s="43">
        <f t="shared" si="60"/>
        <v>2800987.2</v>
      </c>
      <c r="V532" s="43">
        <f t="shared" si="60"/>
        <v>3224647</v>
      </c>
      <c r="W532" s="43">
        <f t="shared" si="60"/>
        <v>38172909.269999996</v>
      </c>
      <c r="X532" s="60">
        <f t="shared" si="50"/>
        <v>54498994.92</v>
      </c>
    </row>
    <row r="533" spans="2:24" ht="15.75">
      <c r="B533" s="332" t="s">
        <v>745</v>
      </c>
      <c r="C533" s="332" t="s">
        <v>743</v>
      </c>
      <c r="D533" s="304" t="s">
        <v>130</v>
      </c>
      <c r="E533" s="94"/>
      <c r="F533" s="76"/>
      <c r="G533" s="99"/>
      <c r="H533" s="224"/>
      <c r="I533" s="255"/>
      <c r="J533" s="211">
        <f>J534</f>
        <v>33000</v>
      </c>
      <c r="K533" s="211">
        <f aca="true" t="shared" si="61" ref="K533:W533">K534</f>
        <v>0</v>
      </c>
      <c r="L533" s="211">
        <f t="shared" si="61"/>
        <v>0</v>
      </c>
      <c r="M533" s="211">
        <f t="shared" si="61"/>
        <v>0</v>
      </c>
      <c r="N533" s="211">
        <f t="shared" si="61"/>
        <v>0</v>
      </c>
      <c r="O533" s="211">
        <f t="shared" si="61"/>
        <v>33000</v>
      </c>
      <c r="P533" s="211">
        <f t="shared" si="61"/>
        <v>0</v>
      </c>
      <c r="Q533" s="211">
        <f t="shared" si="61"/>
        <v>0</v>
      </c>
      <c r="R533" s="211">
        <f t="shared" si="61"/>
        <v>0</v>
      </c>
      <c r="S533" s="211">
        <f t="shared" si="61"/>
        <v>0</v>
      </c>
      <c r="T533" s="211">
        <f t="shared" si="61"/>
        <v>0</v>
      </c>
      <c r="U533" s="211">
        <f t="shared" si="61"/>
        <v>0</v>
      </c>
      <c r="V533" s="211">
        <f t="shared" si="61"/>
        <v>0</v>
      </c>
      <c r="W533" s="211">
        <f t="shared" si="61"/>
        <v>32788</v>
      </c>
      <c r="X533" s="184">
        <f t="shared" si="50"/>
        <v>212</v>
      </c>
    </row>
    <row r="534" spans="2:24" ht="15.75">
      <c r="B534" s="333"/>
      <c r="C534" s="333"/>
      <c r="D534" s="305"/>
      <c r="E534" s="103" t="s">
        <v>725</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50"/>
        <v>212</v>
      </c>
    </row>
    <row r="535" spans="2:24" ht="15.75">
      <c r="B535" s="301" t="s">
        <v>896</v>
      </c>
      <c r="C535" s="301" t="s">
        <v>304</v>
      </c>
      <c r="D535" s="304" t="s">
        <v>305</v>
      </c>
      <c r="E535" s="94"/>
      <c r="F535" s="76"/>
      <c r="G535" s="99"/>
      <c r="H535" s="224"/>
      <c r="I535" s="255"/>
      <c r="J535" s="211">
        <f>SUM(J536:J552)</f>
        <v>11532358.52</v>
      </c>
      <c r="K535" s="211">
        <f aca="true" t="shared" si="62" ref="K535:W535">SUM(K536:K552)</f>
        <v>0</v>
      </c>
      <c r="L535" s="211">
        <f t="shared" si="62"/>
        <v>1210094.84</v>
      </c>
      <c r="M535" s="211">
        <f t="shared" si="62"/>
        <v>549979.68</v>
      </c>
      <c r="N535" s="211">
        <f t="shared" si="62"/>
        <v>0</v>
      </c>
      <c r="O535" s="211">
        <f t="shared" si="62"/>
        <v>2072682.39</v>
      </c>
      <c r="P535" s="211">
        <f t="shared" si="62"/>
        <v>1830992.5</v>
      </c>
      <c r="Q535" s="211">
        <f t="shared" si="62"/>
        <v>1347416.84</v>
      </c>
      <c r="R535" s="211">
        <f t="shared" si="62"/>
        <v>1480533.75</v>
      </c>
      <c r="S535" s="211">
        <f t="shared" si="62"/>
        <v>985641.75</v>
      </c>
      <c r="T535" s="211">
        <f t="shared" si="62"/>
        <v>657850.25</v>
      </c>
      <c r="U535" s="211">
        <f t="shared" si="62"/>
        <v>560522.52</v>
      </c>
      <c r="V535" s="211">
        <f t="shared" si="62"/>
        <v>836644</v>
      </c>
      <c r="W535" s="211">
        <f t="shared" si="62"/>
        <v>8983592.3</v>
      </c>
      <c r="X535" s="184">
        <f t="shared" si="50"/>
        <v>1151599.6999999993</v>
      </c>
    </row>
    <row r="536" spans="2:24" ht="63">
      <c r="B536" s="295"/>
      <c r="C536" s="295"/>
      <c r="D536" s="292"/>
      <c r="E536" s="19" t="s">
        <v>307</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50"/>
        <v>0</v>
      </c>
    </row>
    <row r="537" spans="2:24" ht="110.25">
      <c r="B537" s="295"/>
      <c r="C537" s="295"/>
      <c r="D537" s="292"/>
      <c r="E537" s="19" t="s">
        <v>661</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50"/>
        <v>0</v>
      </c>
    </row>
    <row r="538" spans="2:24" ht="78.75">
      <c r="B538" s="295"/>
      <c r="C538" s="295"/>
      <c r="D538" s="292"/>
      <c r="E538" s="28" t="s">
        <v>909</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50"/>
        <v>0</v>
      </c>
    </row>
    <row r="539" spans="2:24" ht="78.75">
      <c r="B539" s="295"/>
      <c r="C539" s="295"/>
      <c r="D539" s="292"/>
      <c r="E539" s="28" t="s">
        <v>250</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50"/>
        <v>0</v>
      </c>
    </row>
    <row r="540" spans="2:24" ht="63">
      <c r="B540" s="295"/>
      <c r="C540" s="295"/>
      <c r="D540" s="292"/>
      <c r="E540" s="28" t="s">
        <v>398</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50"/>
        <v>0</v>
      </c>
    </row>
    <row r="541" spans="2:24" ht="47.25">
      <c r="B541" s="295"/>
      <c r="C541" s="295"/>
      <c r="D541" s="292"/>
      <c r="E541" s="28" t="s">
        <v>330</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50"/>
        <v>0</v>
      </c>
    </row>
    <row r="542" spans="2:24" ht="47.25">
      <c r="B542" s="295"/>
      <c r="C542" s="295"/>
      <c r="D542" s="292"/>
      <c r="E542" s="28" t="s">
        <v>481</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50"/>
        <v>0</v>
      </c>
    </row>
    <row r="543" spans="2:24" ht="63">
      <c r="B543" s="295"/>
      <c r="C543" s="295"/>
      <c r="D543" s="292"/>
      <c r="E543" s="28" t="s">
        <v>0</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50"/>
        <v>0</v>
      </c>
    </row>
    <row r="544" spans="2:24" ht="47.25">
      <c r="B544" s="295"/>
      <c r="C544" s="295"/>
      <c r="D544" s="292"/>
      <c r="E544" s="28" t="s">
        <v>73</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50"/>
        <v>0</v>
      </c>
    </row>
    <row r="545" spans="2:24" ht="47.25">
      <c r="B545" s="295"/>
      <c r="C545" s="295"/>
      <c r="D545" s="292"/>
      <c r="E545" s="28" t="s">
        <v>112</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50"/>
        <v>0</v>
      </c>
    </row>
    <row r="546" spans="2:24" ht="157.5">
      <c r="B546" s="295"/>
      <c r="C546" s="295"/>
      <c r="D546" s="292"/>
      <c r="E546" s="105" t="s">
        <v>253</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f>
        <v>6918268.86</v>
      </c>
      <c r="X546" s="40">
        <f t="shared" si="50"/>
        <v>722677.6199999992</v>
      </c>
    </row>
    <row r="547" spans="2:24" ht="78.75">
      <c r="B547" s="295"/>
      <c r="C547" s="295"/>
      <c r="D547" s="292"/>
      <c r="E547" s="10" t="s">
        <v>665</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aca="true" t="shared" si="63" ref="X547:X610">K547+L547+M547+N547+O547+P547+Q547+R547+S547+T547-W547</f>
        <v>0</v>
      </c>
    </row>
    <row r="548" spans="2:24" ht="31.5">
      <c r="B548" s="295"/>
      <c r="C548" s="295"/>
      <c r="D548" s="292"/>
      <c r="E548" s="10" t="s">
        <v>666</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3"/>
        <v>66230.8</v>
      </c>
    </row>
    <row r="549" spans="2:24" ht="31.5">
      <c r="B549" s="295"/>
      <c r="C549" s="295"/>
      <c r="D549" s="292"/>
      <c r="E549" s="108" t="s">
        <v>802</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3"/>
        <v>184000</v>
      </c>
    </row>
    <row r="550" spans="2:24" ht="47.25">
      <c r="B550" s="295"/>
      <c r="C550" s="295"/>
      <c r="D550" s="292"/>
      <c r="E550" s="108" t="s">
        <v>637</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3"/>
        <v>56808.84</v>
      </c>
    </row>
    <row r="551" spans="2:24" ht="47.25">
      <c r="B551" s="295"/>
      <c r="C551" s="295"/>
      <c r="D551" s="292"/>
      <c r="E551" s="108" t="s">
        <v>638</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3"/>
        <v>51711.44</v>
      </c>
    </row>
    <row r="552" spans="2:24" ht="47.25">
      <c r="B552" s="295"/>
      <c r="C552" s="295"/>
      <c r="D552" s="292"/>
      <c r="E552" s="108" t="s">
        <v>667</v>
      </c>
      <c r="F552" s="106"/>
      <c r="G552" s="107"/>
      <c r="H552" s="228"/>
      <c r="I552" s="255">
        <v>3131</v>
      </c>
      <c r="J552" s="21">
        <f>30000+40171</f>
        <v>70171</v>
      </c>
      <c r="K552" s="49"/>
      <c r="L552" s="49"/>
      <c r="M552" s="49"/>
      <c r="N552" s="49"/>
      <c r="O552" s="49"/>
      <c r="P552" s="49"/>
      <c r="Q552" s="49">
        <v>30000</v>
      </c>
      <c r="R552" s="49"/>
      <c r="S552" s="49">
        <v>40171</v>
      </c>
      <c r="T552" s="49"/>
      <c r="U552" s="49"/>
      <c r="V552" s="49"/>
      <c r="W552" s="49"/>
      <c r="X552" s="40">
        <f t="shared" si="63"/>
        <v>70171</v>
      </c>
    </row>
    <row r="553" spans="2:24" ht="15.75">
      <c r="B553" s="308" t="s">
        <v>897</v>
      </c>
      <c r="C553" s="308" t="s">
        <v>304</v>
      </c>
      <c r="D553" s="303" t="s">
        <v>98</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1968683.48</v>
      </c>
      <c r="X553" s="184">
        <f t="shared" si="63"/>
        <v>2030853.77</v>
      </c>
    </row>
    <row r="554" spans="2:24" ht="94.5">
      <c r="B554" s="325"/>
      <c r="C554" s="325"/>
      <c r="D554" s="303"/>
      <c r="E554" s="12" t="s">
        <v>754</v>
      </c>
      <c r="F554" s="76"/>
      <c r="G554" s="99"/>
      <c r="H554" s="224"/>
      <c r="I554" s="251" t="s">
        <v>886</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f>
        <v>1395354.91</v>
      </c>
      <c r="X554" s="40">
        <f t="shared" si="63"/>
        <v>2030853.7699999998</v>
      </c>
    </row>
    <row r="555" spans="2:24" ht="31.5">
      <c r="B555" s="309"/>
      <c r="C555" s="309"/>
      <c r="D555" s="303"/>
      <c r="E555" s="12" t="s">
        <v>109</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3"/>
        <v>0</v>
      </c>
    </row>
    <row r="556" spans="2:24" ht="15.75">
      <c r="B556" s="301" t="s">
        <v>749</v>
      </c>
      <c r="C556" s="301" t="s">
        <v>750</v>
      </c>
      <c r="D556" s="304" t="s">
        <v>531</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2239571.75</v>
      </c>
      <c r="X556" s="184">
        <f t="shared" si="63"/>
        <v>2743249.83</v>
      </c>
    </row>
    <row r="557" spans="2:24" ht="94.5">
      <c r="B557" s="295"/>
      <c r="C557" s="295"/>
      <c r="D557" s="292"/>
      <c r="E557" s="28" t="s">
        <v>27</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3"/>
        <v>0</v>
      </c>
    </row>
    <row r="558" spans="2:24" ht="63">
      <c r="B558" s="295"/>
      <c r="C558" s="295"/>
      <c r="D558" s="292"/>
      <c r="E558" s="12" t="s">
        <v>445</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3"/>
        <v>0</v>
      </c>
    </row>
    <row r="559" spans="2:24" ht="78.75">
      <c r="B559" s="295"/>
      <c r="C559" s="295"/>
      <c r="D559" s="292"/>
      <c r="E559" s="29" t="s">
        <v>446</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3"/>
        <v>0</v>
      </c>
    </row>
    <row r="560" spans="2:24" ht="63">
      <c r="B560" s="295"/>
      <c r="C560" s="295"/>
      <c r="D560" s="292"/>
      <c r="E560" s="10" t="s">
        <v>539</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3"/>
        <v>9605</v>
      </c>
    </row>
    <row r="561" spans="2:24" ht="63">
      <c r="B561" s="295"/>
      <c r="C561" s="295"/>
      <c r="D561" s="292"/>
      <c r="E561" s="10" t="s">
        <v>538</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3"/>
        <v>1486</v>
      </c>
    </row>
    <row r="562" spans="2:24" ht="31.5">
      <c r="B562" s="295"/>
      <c r="C562" s="295"/>
      <c r="D562" s="292"/>
      <c r="E562" s="52" t="s">
        <v>284</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c r="X562" s="40">
        <f t="shared" si="63"/>
        <v>115000</v>
      </c>
    </row>
    <row r="563" spans="2:24" ht="78.75">
      <c r="B563" s="295"/>
      <c r="C563" s="295"/>
      <c r="D563" s="292"/>
      <c r="E563" s="10" t="s">
        <v>59</v>
      </c>
      <c r="F563" s="106"/>
      <c r="G563" s="107"/>
      <c r="H563" s="228"/>
      <c r="I563" s="257">
        <v>3142</v>
      </c>
      <c r="J563" s="21">
        <v>200000</v>
      </c>
      <c r="K563" s="49"/>
      <c r="L563" s="49"/>
      <c r="M563" s="49"/>
      <c r="N563" s="49"/>
      <c r="O563" s="49"/>
      <c r="P563" s="49">
        <v>11000</v>
      </c>
      <c r="Q563" s="49">
        <f>200000-11000</f>
        <v>189000</v>
      </c>
      <c r="R563" s="49"/>
      <c r="S563" s="49"/>
      <c r="T563" s="49"/>
      <c r="U563" s="49"/>
      <c r="V563" s="49"/>
      <c r="W563" s="49">
        <v>10603.07</v>
      </c>
      <c r="X563" s="40">
        <f t="shared" si="63"/>
        <v>189396.93</v>
      </c>
    </row>
    <row r="564" spans="2:24" ht="78.75">
      <c r="B564" s="295"/>
      <c r="C564" s="295"/>
      <c r="D564" s="292"/>
      <c r="E564" s="10" t="s">
        <v>843</v>
      </c>
      <c r="F564" s="109"/>
      <c r="G564" s="106"/>
      <c r="H564" s="230"/>
      <c r="I564" s="257">
        <v>3122</v>
      </c>
      <c r="J564" s="21">
        <v>49000</v>
      </c>
      <c r="K564" s="49"/>
      <c r="L564" s="49"/>
      <c r="M564" s="49"/>
      <c r="N564" s="49"/>
      <c r="O564" s="49">
        <v>25000</v>
      </c>
      <c r="P564" s="49">
        <v>24000</v>
      </c>
      <c r="Q564" s="49"/>
      <c r="R564" s="49"/>
      <c r="S564" s="49"/>
      <c r="T564" s="49"/>
      <c r="U564" s="49"/>
      <c r="V564" s="49"/>
      <c r="W564" s="49"/>
      <c r="X564" s="40">
        <f t="shared" si="63"/>
        <v>49000</v>
      </c>
    </row>
    <row r="565" spans="2:24" ht="78.75">
      <c r="B565" s="295"/>
      <c r="C565" s="295"/>
      <c r="D565" s="292"/>
      <c r="E565" s="10" t="s">
        <v>844</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f>
        <v>72224</v>
      </c>
      <c r="X565" s="40">
        <f t="shared" si="63"/>
        <v>63044</v>
      </c>
    </row>
    <row r="566" spans="2:24" ht="63">
      <c r="B566" s="295"/>
      <c r="C566" s="295"/>
      <c r="D566" s="292"/>
      <c r="E566" s="110" t="s">
        <v>826</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f>
        <v>216901</v>
      </c>
      <c r="X566" s="40">
        <f t="shared" si="63"/>
        <v>8146</v>
      </c>
    </row>
    <row r="567" spans="2:24" ht="78.75">
      <c r="B567" s="295"/>
      <c r="C567" s="295"/>
      <c r="D567" s="292"/>
      <c r="E567" s="10" t="s">
        <v>774</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f>
        <v>301486.2</v>
      </c>
      <c r="X567" s="40">
        <f t="shared" si="63"/>
        <v>9290.799999999988</v>
      </c>
    </row>
    <row r="568" spans="2:24" ht="31.5">
      <c r="B568" s="295"/>
      <c r="C568" s="295"/>
      <c r="D568" s="292"/>
      <c r="E568" s="108" t="s">
        <v>540</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3"/>
        <v>165000</v>
      </c>
    </row>
    <row r="569" spans="2:24" ht="47.25">
      <c r="B569" s="295"/>
      <c r="C569" s="295"/>
      <c r="D569" s="292"/>
      <c r="E569" s="108" t="s">
        <v>775</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3"/>
        <v>1774681.0999999996</v>
      </c>
    </row>
    <row r="570" spans="2:24" ht="47.25">
      <c r="B570" s="295"/>
      <c r="C570" s="295"/>
      <c r="D570" s="292"/>
      <c r="E570" s="12" t="s">
        <v>776</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3"/>
        <v>0</v>
      </c>
    </row>
    <row r="571" spans="2:24" ht="47.25">
      <c r="B571" s="295"/>
      <c r="C571" s="295"/>
      <c r="D571" s="292"/>
      <c r="E571" s="12" t="s">
        <v>777</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3"/>
        <v>0</v>
      </c>
    </row>
    <row r="572" spans="2:24" ht="63">
      <c r="B572" s="295"/>
      <c r="C572" s="295"/>
      <c r="D572" s="292"/>
      <c r="E572" s="12" t="s">
        <v>778</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3"/>
        <v>0</v>
      </c>
    </row>
    <row r="573" spans="2:24" ht="63">
      <c r="B573" s="295"/>
      <c r="C573" s="295"/>
      <c r="D573" s="292"/>
      <c r="E573" s="12" t="s">
        <v>286</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3"/>
        <v>58600</v>
      </c>
    </row>
    <row r="574" spans="2:24" ht="78.75">
      <c r="B574" s="295"/>
      <c r="C574" s="295"/>
      <c r="D574" s="292"/>
      <c r="E574" s="12" t="s">
        <v>200</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3"/>
        <v>300000</v>
      </c>
    </row>
    <row r="575" spans="2:24" ht="94.5">
      <c r="B575" s="302"/>
      <c r="C575" s="302"/>
      <c r="D575" s="305"/>
      <c r="E575" s="10" t="s">
        <v>91</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3"/>
        <v>0</v>
      </c>
    </row>
    <row r="576" spans="2:24" ht="15.75">
      <c r="B576" s="308" t="s">
        <v>759</v>
      </c>
      <c r="C576" s="308" t="s">
        <v>760</v>
      </c>
      <c r="D576" s="304" t="s">
        <v>180</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3"/>
        <v>22436234.95</v>
      </c>
    </row>
    <row r="577" spans="2:24" ht="31.5">
      <c r="B577" s="325"/>
      <c r="C577" s="325"/>
      <c r="D577" s="292"/>
      <c r="E577" s="105" t="s">
        <v>92</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3"/>
        <v>22436234.95</v>
      </c>
    </row>
    <row r="578" spans="2:24" ht="15.75" hidden="1">
      <c r="B578" s="309"/>
      <c r="C578" s="309"/>
      <c r="D578" s="305"/>
      <c r="E578" s="105" t="s">
        <v>93</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3"/>
        <v>0</v>
      </c>
    </row>
    <row r="579" spans="2:24" ht="15.75">
      <c r="B579" s="301" t="s">
        <v>447</v>
      </c>
      <c r="C579" s="301" t="s">
        <v>869</v>
      </c>
      <c r="D579" s="304" t="s">
        <v>448</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7169532.79</v>
      </c>
      <c r="X579" s="184">
        <f t="shared" si="63"/>
        <v>14599477.920000002</v>
      </c>
    </row>
    <row r="580" spans="2:24" ht="31.5">
      <c r="B580" s="295"/>
      <c r="C580" s="295"/>
      <c r="D580" s="292"/>
      <c r="E580" s="29" t="s">
        <v>273</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3"/>
        <v>0</v>
      </c>
    </row>
    <row r="581" spans="2:24" ht="63">
      <c r="B581" s="295"/>
      <c r="C581" s="295"/>
      <c r="D581" s="292"/>
      <c r="E581" s="12" t="s">
        <v>941</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3"/>
        <v>0</v>
      </c>
    </row>
    <row r="582" spans="2:24" ht="47.25">
      <c r="B582" s="295"/>
      <c r="C582" s="295"/>
      <c r="D582" s="292"/>
      <c r="E582" s="12" t="s">
        <v>942</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3"/>
        <v>0</v>
      </c>
    </row>
    <row r="583" spans="2:24" ht="47.25">
      <c r="B583" s="295"/>
      <c r="C583" s="295"/>
      <c r="D583" s="292"/>
      <c r="E583" s="12" t="s">
        <v>287</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3"/>
        <v>0</v>
      </c>
    </row>
    <row r="584" spans="2:24" ht="47.25">
      <c r="B584" s="295"/>
      <c r="C584" s="295"/>
      <c r="D584" s="292"/>
      <c r="E584" s="12" t="s">
        <v>288</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3"/>
        <v>0</v>
      </c>
    </row>
    <row r="585" spans="2:24" ht="15.75">
      <c r="B585" s="295"/>
      <c r="C585" s="295"/>
      <c r="D585" s="292"/>
      <c r="E585" s="328" t="s">
        <v>695</v>
      </c>
      <c r="F585" s="30"/>
      <c r="G585" s="18"/>
      <c r="H585" s="229"/>
      <c r="I585" s="342">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v>91583</v>
      </c>
      <c r="X585" s="40">
        <f t="shared" si="63"/>
        <v>8818149.21</v>
      </c>
    </row>
    <row r="586" spans="2:24" ht="15.75">
      <c r="B586" s="295"/>
      <c r="C586" s="295"/>
      <c r="D586" s="292"/>
      <c r="E586" s="329"/>
      <c r="F586" s="30"/>
      <c r="G586" s="18"/>
      <c r="H586" s="229"/>
      <c r="I586" s="343"/>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3"/>
        <v>195947.63</v>
      </c>
    </row>
    <row r="587" spans="2:24" ht="47.25">
      <c r="B587" s="295"/>
      <c r="C587" s="295"/>
      <c r="D587" s="292"/>
      <c r="E587" s="12" t="s">
        <v>693</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3"/>
        <v>100000</v>
      </c>
    </row>
    <row r="588" spans="2:24" ht="47.25">
      <c r="B588" s="295"/>
      <c r="C588" s="295"/>
      <c r="D588" s="292"/>
      <c r="E588" s="12" t="s">
        <v>694</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3"/>
        <v>219707</v>
      </c>
    </row>
    <row r="589" spans="2:24" ht="47.25">
      <c r="B589" s="295"/>
      <c r="C589" s="295"/>
      <c r="D589" s="292"/>
      <c r="E589" s="10" t="s">
        <v>820</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f>
        <v>908228.12</v>
      </c>
      <c r="X589" s="40">
        <f t="shared" si="63"/>
        <v>51771.880000000005</v>
      </c>
    </row>
    <row r="590" spans="2:24" ht="15.75">
      <c r="B590" s="295"/>
      <c r="C590" s="295"/>
      <c r="D590" s="292"/>
      <c r="E590" s="10" t="s">
        <v>228</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3"/>
        <v>68546.53</v>
      </c>
    </row>
    <row r="591" spans="2:24" ht="31.5">
      <c r="B591" s="295"/>
      <c r="C591" s="295"/>
      <c r="D591" s="292"/>
      <c r="E591" s="10" t="s">
        <v>57</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3"/>
        <v>560000</v>
      </c>
    </row>
    <row r="592" spans="2:24" ht="31.5">
      <c r="B592" s="295"/>
      <c r="C592" s="295"/>
      <c r="D592" s="292"/>
      <c r="E592" s="10" t="s">
        <v>58</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3"/>
        <v>50000</v>
      </c>
    </row>
    <row r="593" spans="2:24" ht="31.5">
      <c r="B593" s="295"/>
      <c r="C593" s="295"/>
      <c r="D593" s="292"/>
      <c r="E593" s="10" t="s">
        <v>829</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3"/>
        <v>6687.410000000149</v>
      </c>
    </row>
    <row r="594" spans="2:24" ht="63">
      <c r="B594" s="295"/>
      <c r="C594" s="295"/>
      <c r="D594" s="292"/>
      <c r="E594" s="10" t="s">
        <v>830</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t="shared" si="63"/>
        <v>0</v>
      </c>
    </row>
    <row r="595" spans="2:24" ht="63" hidden="1">
      <c r="B595" s="295"/>
      <c r="C595" s="295"/>
      <c r="D595" s="292"/>
      <c r="E595" s="10" t="s">
        <v>848</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3"/>
        <v>0</v>
      </c>
    </row>
    <row r="596" spans="2:24" ht="63">
      <c r="B596" s="295"/>
      <c r="C596" s="295"/>
      <c r="D596" s="292"/>
      <c r="E596" s="10" t="s">
        <v>283</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3"/>
        <v>55686</v>
      </c>
    </row>
    <row r="597" spans="2:24" ht="63">
      <c r="B597" s="295"/>
      <c r="C597" s="295"/>
      <c r="D597" s="292"/>
      <c r="E597" s="10" t="s">
        <v>75</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3"/>
        <v>179166.27</v>
      </c>
    </row>
    <row r="598" spans="2:24" ht="63">
      <c r="B598" s="295"/>
      <c r="C598" s="295"/>
      <c r="D598" s="292"/>
      <c r="E598" s="52" t="s">
        <v>831</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3"/>
        <v>217674.25</v>
      </c>
    </row>
    <row r="599" spans="2:24" ht="47.25" hidden="1">
      <c r="B599" s="295"/>
      <c r="C599" s="295"/>
      <c r="D599" s="292"/>
      <c r="E599" s="52" t="s">
        <v>849</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3"/>
        <v>0</v>
      </c>
    </row>
    <row r="600" spans="2:24" ht="47.25" hidden="1">
      <c r="B600" s="295"/>
      <c r="C600" s="295"/>
      <c r="D600" s="292"/>
      <c r="E600" s="52" t="s">
        <v>937</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3"/>
        <v>0</v>
      </c>
    </row>
    <row r="601" spans="2:24" ht="48.75" customHeight="1">
      <c r="B601" s="295"/>
      <c r="C601" s="295"/>
      <c r="D601" s="292"/>
      <c r="E601" s="52" t="s">
        <v>94</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3"/>
        <v>50541.73999999999</v>
      </c>
    </row>
    <row r="602" spans="2:24" ht="47.25">
      <c r="B602" s="295"/>
      <c r="C602" s="295"/>
      <c r="D602" s="292"/>
      <c r="E602" s="52" t="s">
        <v>568</v>
      </c>
      <c r="F602" s="113"/>
      <c r="G602" s="115"/>
      <c r="H602" s="228"/>
      <c r="I602" s="257">
        <v>3132</v>
      </c>
      <c r="J602" s="21">
        <v>550000</v>
      </c>
      <c r="K602" s="203"/>
      <c r="L602" s="203"/>
      <c r="M602" s="203"/>
      <c r="N602" s="203"/>
      <c r="O602" s="203"/>
      <c r="P602" s="203"/>
      <c r="Q602" s="203"/>
      <c r="R602" s="203"/>
      <c r="S602" s="21">
        <v>550000</v>
      </c>
      <c r="T602" s="49"/>
      <c r="U602" s="49"/>
      <c r="V602" s="49"/>
      <c r="W602" s="49"/>
      <c r="X602" s="40">
        <f t="shared" si="63"/>
        <v>550000</v>
      </c>
    </row>
    <row r="603" spans="2:24" ht="31.5">
      <c r="B603" s="295"/>
      <c r="C603" s="295"/>
      <c r="D603" s="292"/>
      <c r="E603" s="52" t="s">
        <v>569</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3"/>
        <v>725000</v>
      </c>
    </row>
    <row r="604" spans="2:24" ht="31.5">
      <c r="B604" s="295"/>
      <c r="C604" s="295"/>
      <c r="D604" s="292"/>
      <c r="E604" s="52" t="s">
        <v>570</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3"/>
        <v>1200000</v>
      </c>
    </row>
    <row r="605" spans="2:24" ht="31.5">
      <c r="B605" s="295"/>
      <c r="C605" s="295"/>
      <c r="D605" s="292"/>
      <c r="E605" s="52" t="s">
        <v>201</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3"/>
        <v>476600</v>
      </c>
    </row>
    <row r="606" spans="2:24" ht="47.25">
      <c r="B606" s="295"/>
      <c r="C606" s="295"/>
      <c r="D606" s="292"/>
      <c r="E606" s="52" t="s">
        <v>511</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3"/>
        <v>104000</v>
      </c>
    </row>
    <row r="607" spans="2:24" ht="31.5">
      <c r="B607" s="295"/>
      <c r="C607" s="295"/>
      <c r="D607" s="292"/>
      <c r="E607" s="52" t="s">
        <v>285</v>
      </c>
      <c r="F607" s="113"/>
      <c r="G607" s="115"/>
      <c r="H607" s="228"/>
      <c r="I607" s="257">
        <v>3132</v>
      </c>
      <c r="J607" s="21">
        <v>370000</v>
      </c>
      <c r="K607" s="203"/>
      <c r="L607" s="203"/>
      <c r="M607" s="203"/>
      <c r="N607" s="203"/>
      <c r="O607" s="203"/>
      <c r="P607" s="203"/>
      <c r="Q607" s="203"/>
      <c r="R607" s="203"/>
      <c r="S607" s="49">
        <v>370000</v>
      </c>
      <c r="T607" s="49"/>
      <c r="U607" s="49"/>
      <c r="V607" s="49"/>
      <c r="W607" s="49"/>
      <c r="X607" s="40">
        <f t="shared" si="63"/>
        <v>370000</v>
      </c>
    </row>
    <row r="608" spans="2:24" ht="31.5">
      <c r="B608" s="302"/>
      <c r="C608" s="302"/>
      <c r="D608" s="305"/>
      <c r="E608" s="52" t="s">
        <v>938</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3"/>
        <v>600000</v>
      </c>
    </row>
    <row r="609" spans="2:24" ht="15.75">
      <c r="B609" s="307" t="s">
        <v>926</v>
      </c>
      <c r="C609" s="307" t="s">
        <v>750</v>
      </c>
      <c r="D609" s="303" t="s">
        <v>437</v>
      </c>
      <c r="E609" s="29"/>
      <c r="F609" s="14"/>
      <c r="G609" s="18"/>
      <c r="H609" s="229"/>
      <c r="I609" s="257"/>
      <c r="J609" s="210">
        <f>J622+J651+J653+J625+J616+J619+J649+J614+J612+J610</f>
        <v>16360718.86</v>
      </c>
      <c r="K609" s="210">
        <f aca="true" t="shared" si="68" ref="K609:W609">K622+K651+K653+K625+K616+K619+K649+K614+K612+K610</f>
        <v>0</v>
      </c>
      <c r="L609" s="210">
        <f t="shared" si="68"/>
        <v>0</v>
      </c>
      <c r="M609" s="210">
        <f t="shared" si="68"/>
        <v>0</v>
      </c>
      <c r="N609" s="210">
        <f t="shared" si="68"/>
        <v>0</v>
      </c>
      <c r="O609" s="210">
        <f t="shared" si="68"/>
        <v>994424.8</v>
      </c>
      <c r="P609" s="210">
        <f t="shared" si="68"/>
        <v>4409759.9</v>
      </c>
      <c r="Q609" s="210">
        <f t="shared" si="68"/>
        <v>2734800</v>
      </c>
      <c r="R609" s="210">
        <f t="shared" si="68"/>
        <v>1877434</v>
      </c>
      <c r="S609" s="210">
        <f t="shared" si="68"/>
        <v>2482205</v>
      </c>
      <c r="T609" s="210">
        <f t="shared" si="68"/>
        <v>1658120.16</v>
      </c>
      <c r="U609" s="210">
        <f t="shared" si="68"/>
        <v>385800</v>
      </c>
      <c r="V609" s="210">
        <f t="shared" si="68"/>
        <v>1818175</v>
      </c>
      <c r="W609" s="210">
        <f t="shared" si="68"/>
        <v>5081153.38</v>
      </c>
      <c r="X609" s="184">
        <f t="shared" si="63"/>
        <v>9075590.48</v>
      </c>
    </row>
    <row r="610" spans="2:24" ht="31.5">
      <c r="B610" s="307"/>
      <c r="C610" s="307"/>
      <c r="D610" s="303"/>
      <c r="E610" s="119" t="s">
        <v>107</v>
      </c>
      <c r="F610" s="14"/>
      <c r="G610" s="18"/>
      <c r="H610" s="229"/>
      <c r="I610" s="257"/>
      <c r="J610" s="26">
        <f>J611</f>
        <v>18754.7</v>
      </c>
      <c r="K610" s="26">
        <f aca="true" t="shared" si="69" ref="K610:W610">K611</f>
        <v>0</v>
      </c>
      <c r="L610" s="26">
        <f t="shared" si="69"/>
        <v>0</v>
      </c>
      <c r="M610" s="26">
        <f t="shared" si="69"/>
        <v>0</v>
      </c>
      <c r="N610" s="26">
        <f t="shared" si="69"/>
        <v>0</v>
      </c>
      <c r="O610" s="26">
        <f t="shared" si="69"/>
        <v>0</v>
      </c>
      <c r="P610" s="26">
        <f t="shared" si="69"/>
        <v>18754.7</v>
      </c>
      <c r="Q610" s="26">
        <f t="shared" si="69"/>
        <v>0</v>
      </c>
      <c r="R610" s="26">
        <f t="shared" si="69"/>
        <v>0</v>
      </c>
      <c r="S610" s="26">
        <f t="shared" si="69"/>
        <v>0</v>
      </c>
      <c r="T610" s="26">
        <f t="shared" si="69"/>
        <v>0</v>
      </c>
      <c r="U610" s="26">
        <f t="shared" si="69"/>
        <v>0</v>
      </c>
      <c r="V610" s="26">
        <f t="shared" si="69"/>
        <v>0</v>
      </c>
      <c r="W610" s="26">
        <f t="shared" si="69"/>
        <v>18754.7</v>
      </c>
      <c r="X610" s="40">
        <f t="shared" si="63"/>
        <v>0</v>
      </c>
    </row>
    <row r="611" spans="2:24" ht="47.25">
      <c r="B611" s="307"/>
      <c r="C611" s="307"/>
      <c r="D611" s="303"/>
      <c r="E611" s="10" t="s">
        <v>108</v>
      </c>
      <c r="F611" s="14"/>
      <c r="G611" s="18"/>
      <c r="H611" s="229"/>
      <c r="I611" s="257">
        <v>3210</v>
      </c>
      <c r="J611" s="9">
        <v>18754.7</v>
      </c>
      <c r="K611" s="9"/>
      <c r="L611" s="9"/>
      <c r="M611" s="9"/>
      <c r="N611" s="9"/>
      <c r="O611" s="9"/>
      <c r="P611" s="9">
        <v>18754.7</v>
      </c>
      <c r="Q611" s="9"/>
      <c r="R611" s="9"/>
      <c r="S611" s="9"/>
      <c r="T611" s="9"/>
      <c r="U611" s="9"/>
      <c r="V611" s="9"/>
      <c r="W611" s="9">
        <v>18754.7</v>
      </c>
      <c r="X611" s="40">
        <f aca="true" t="shared" si="70" ref="X611:X675">K611+L611+M611+N611+O611+P611+Q611+R611+S611+T611-W611</f>
        <v>0</v>
      </c>
    </row>
    <row r="612" spans="2:24" ht="31.5">
      <c r="B612" s="307"/>
      <c r="C612" s="307"/>
      <c r="D612" s="303"/>
      <c r="E612" s="123" t="s">
        <v>803</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70"/>
        <v>646800.16</v>
      </c>
    </row>
    <row r="613" spans="2:24" ht="15.75">
      <c r="B613" s="307"/>
      <c r="C613" s="307"/>
      <c r="D613" s="303"/>
      <c r="E613" s="12" t="s">
        <v>804</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70"/>
        <v>646800.16</v>
      </c>
    </row>
    <row r="614" spans="2:24" ht="31.5">
      <c r="B614" s="307"/>
      <c r="C614" s="307"/>
      <c r="D614" s="303"/>
      <c r="E614" s="116" t="s">
        <v>832</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70"/>
        <v>229917.6000000001</v>
      </c>
    </row>
    <row r="615" spans="2:24" ht="63">
      <c r="B615" s="307"/>
      <c r="C615" s="307"/>
      <c r="D615" s="303"/>
      <c r="E615" s="29" t="s">
        <v>596</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70"/>
        <v>229917.6000000001</v>
      </c>
    </row>
    <row r="616" spans="2:24" ht="31.5">
      <c r="B616" s="307"/>
      <c r="C616" s="307"/>
      <c r="D616" s="303"/>
      <c r="E616" s="116" t="s">
        <v>159</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70"/>
        <v>0</v>
      </c>
    </row>
    <row r="617" spans="2:24" ht="47.25">
      <c r="B617" s="307"/>
      <c r="C617" s="307"/>
      <c r="D617" s="303"/>
      <c r="E617" s="10" t="s">
        <v>160</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70"/>
        <v>0</v>
      </c>
    </row>
    <row r="618" spans="2:24" ht="47.25">
      <c r="B618" s="307"/>
      <c r="C618" s="307"/>
      <c r="D618" s="303"/>
      <c r="E618" s="118" t="s">
        <v>161</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70"/>
        <v>0</v>
      </c>
    </row>
    <row r="619" spans="2:24" ht="31.5">
      <c r="B619" s="307"/>
      <c r="C619" s="307"/>
      <c r="D619" s="303"/>
      <c r="E619" s="119" t="s">
        <v>162</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70"/>
        <v>40453.95999999999</v>
      </c>
    </row>
    <row r="620" spans="2:24" ht="47.25">
      <c r="B620" s="307"/>
      <c r="C620" s="307"/>
      <c r="D620" s="303"/>
      <c r="E620" s="10" t="s">
        <v>537</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70"/>
        <v>40453.95999999999</v>
      </c>
    </row>
    <row r="621" spans="2:24" ht="31.5">
      <c r="B621" s="307"/>
      <c r="C621" s="307"/>
      <c r="D621" s="303"/>
      <c r="E621" s="10" t="s">
        <v>219</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70"/>
        <v>0</v>
      </c>
    </row>
    <row r="622" spans="2:24" ht="31.5">
      <c r="B622" s="307"/>
      <c r="C622" s="307"/>
      <c r="D622" s="303"/>
      <c r="E622" s="39" t="s">
        <v>76</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70"/>
        <v>155371.2</v>
      </c>
    </row>
    <row r="623" spans="2:24" ht="31.5">
      <c r="B623" s="307"/>
      <c r="C623" s="307"/>
      <c r="D623" s="303"/>
      <c r="E623" s="121" t="s">
        <v>77</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70"/>
        <v>5371.200000000012</v>
      </c>
    </row>
    <row r="624" spans="2:24" ht="63">
      <c r="B624" s="307"/>
      <c r="C624" s="307"/>
      <c r="D624" s="303"/>
      <c r="E624" s="12" t="s">
        <v>78</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70"/>
        <v>150000</v>
      </c>
    </row>
    <row r="625" spans="2:24" ht="31.5">
      <c r="B625" s="307"/>
      <c r="C625" s="307"/>
      <c r="D625" s="303"/>
      <c r="E625" s="123" t="s">
        <v>79</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2985539.44</v>
      </c>
      <c r="X625" s="40">
        <f t="shared" si="70"/>
        <v>6825665.5600000005</v>
      </c>
    </row>
    <row r="626" spans="2:24" ht="63">
      <c r="B626" s="307"/>
      <c r="C626" s="307"/>
      <c r="D626" s="303"/>
      <c r="E626" s="12" t="s">
        <v>167</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70"/>
        <v>2471.600000000006</v>
      </c>
    </row>
    <row r="627" spans="2:24" ht="78.75">
      <c r="B627" s="307"/>
      <c r="C627" s="307"/>
      <c r="D627" s="303"/>
      <c r="E627" s="12" t="s">
        <v>218</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f>
        <v>10164.48</v>
      </c>
      <c r="X627" s="40">
        <f t="shared" si="70"/>
        <v>889835.52</v>
      </c>
    </row>
    <row r="628" spans="2:24" ht="47.25">
      <c r="B628" s="307"/>
      <c r="C628" s="307"/>
      <c r="D628" s="303"/>
      <c r="E628" s="24" t="s">
        <v>834</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70"/>
        <v>104480</v>
      </c>
    </row>
    <row r="629" spans="2:24" ht="63">
      <c r="B629" s="307"/>
      <c r="C629" s="307"/>
      <c r="D629" s="303"/>
      <c r="E629" s="24" t="s">
        <v>835</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70"/>
        <v>32349.28</v>
      </c>
    </row>
    <row r="630" spans="2:24" ht="63">
      <c r="B630" s="307"/>
      <c r="C630" s="307"/>
      <c r="D630" s="303"/>
      <c r="E630" s="12" t="s">
        <v>104</v>
      </c>
      <c r="F630" s="109"/>
      <c r="G630" s="106"/>
      <c r="H630" s="230"/>
      <c r="I630" s="257">
        <v>3210</v>
      </c>
      <c r="J630" s="21">
        <v>380000</v>
      </c>
      <c r="K630" s="49"/>
      <c r="L630" s="49"/>
      <c r="M630" s="49"/>
      <c r="N630" s="49"/>
      <c r="O630" s="49"/>
      <c r="P630" s="49"/>
      <c r="Q630" s="49">
        <v>380000</v>
      </c>
      <c r="R630" s="49"/>
      <c r="S630" s="49"/>
      <c r="T630" s="49"/>
      <c r="U630" s="49"/>
      <c r="V630" s="49"/>
      <c r="W630" s="49"/>
      <c r="X630" s="40">
        <f t="shared" si="70"/>
        <v>380000</v>
      </c>
    </row>
    <row r="631" spans="2:24" ht="63">
      <c r="B631" s="307"/>
      <c r="C631" s="307"/>
      <c r="D631" s="303"/>
      <c r="E631" s="24" t="s">
        <v>61</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70"/>
        <v>44873.44</v>
      </c>
    </row>
    <row r="632" spans="2:24" ht="47.25">
      <c r="B632" s="307"/>
      <c r="C632" s="307"/>
      <c r="D632" s="303"/>
      <c r="E632" s="24" t="s">
        <v>62</v>
      </c>
      <c r="F632" s="109"/>
      <c r="G632" s="109"/>
      <c r="H632" s="230"/>
      <c r="I632" s="257">
        <v>3210</v>
      </c>
      <c r="J632" s="21">
        <v>100000</v>
      </c>
      <c r="K632" s="49"/>
      <c r="L632" s="49"/>
      <c r="M632" s="49"/>
      <c r="N632" s="49"/>
      <c r="O632" s="49">
        <v>100000</v>
      </c>
      <c r="P632" s="49"/>
      <c r="Q632" s="49"/>
      <c r="R632" s="49"/>
      <c r="S632" s="49"/>
      <c r="T632" s="49"/>
      <c r="U632" s="49"/>
      <c r="V632" s="49"/>
      <c r="W632" s="49"/>
      <c r="X632" s="40">
        <f t="shared" si="70"/>
        <v>100000</v>
      </c>
    </row>
    <row r="633" spans="2:24" ht="47.25">
      <c r="B633" s="307"/>
      <c r="C633" s="307"/>
      <c r="D633" s="303"/>
      <c r="E633" s="24" t="s">
        <v>63</v>
      </c>
      <c r="F633" s="109"/>
      <c r="G633" s="109"/>
      <c r="H633" s="230"/>
      <c r="I633" s="257">
        <v>3210</v>
      </c>
      <c r="J633" s="21">
        <v>500000</v>
      </c>
      <c r="K633" s="49"/>
      <c r="L633" s="49"/>
      <c r="M633" s="49"/>
      <c r="N633" s="49"/>
      <c r="O633" s="49"/>
      <c r="P633" s="49"/>
      <c r="Q633" s="49"/>
      <c r="R633" s="49">
        <v>500000</v>
      </c>
      <c r="S633" s="49"/>
      <c r="T633" s="49"/>
      <c r="U633" s="49"/>
      <c r="V633" s="49"/>
      <c r="W633" s="49"/>
      <c r="X633" s="40">
        <f t="shared" si="70"/>
        <v>500000</v>
      </c>
    </row>
    <row r="634" spans="2:24" ht="63">
      <c r="B634" s="307"/>
      <c r="C634" s="307"/>
      <c r="D634" s="303"/>
      <c r="E634" s="24" t="s">
        <v>64</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70"/>
        <v>1682835.52</v>
      </c>
    </row>
    <row r="635" spans="2:24" ht="63">
      <c r="B635" s="307"/>
      <c r="C635" s="307"/>
      <c r="D635" s="303"/>
      <c r="E635" s="24" t="s">
        <v>292</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70"/>
        <v>138750.94000000006</v>
      </c>
    </row>
    <row r="636" spans="2:24" ht="63">
      <c r="B636" s="307"/>
      <c r="C636" s="307"/>
      <c r="D636" s="303"/>
      <c r="E636" s="24" t="s">
        <v>870</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70"/>
        <v>1081825</v>
      </c>
    </row>
    <row r="637" spans="2:24" ht="63">
      <c r="B637" s="307"/>
      <c r="C637" s="307"/>
      <c r="D637" s="303"/>
      <c r="E637" s="12" t="s">
        <v>105</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70"/>
        <v>22570.399999999994</v>
      </c>
    </row>
    <row r="638" spans="2:24" ht="63">
      <c r="B638" s="307"/>
      <c r="C638" s="307"/>
      <c r="D638" s="303"/>
      <c r="E638" s="126" t="s">
        <v>106</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70"/>
        <v>404.01000000000204</v>
      </c>
    </row>
    <row r="639" spans="2:24" ht="47.25">
      <c r="B639" s="307"/>
      <c r="C639" s="307"/>
      <c r="D639" s="303"/>
      <c r="E639" s="108" t="s">
        <v>871</v>
      </c>
      <c r="F639" s="109"/>
      <c r="G639" s="109"/>
      <c r="H639" s="230"/>
      <c r="I639" s="257">
        <v>3210</v>
      </c>
      <c r="J639" s="21">
        <f>67700+65000</f>
        <v>132700</v>
      </c>
      <c r="K639" s="49"/>
      <c r="L639" s="49"/>
      <c r="M639" s="49"/>
      <c r="N639" s="49"/>
      <c r="O639" s="49"/>
      <c r="P639" s="49"/>
      <c r="Q639" s="49"/>
      <c r="R639" s="49">
        <v>67700</v>
      </c>
      <c r="S639" s="49"/>
      <c r="T639" s="49">
        <v>65000</v>
      </c>
      <c r="U639" s="49"/>
      <c r="V639" s="49"/>
      <c r="W639" s="49"/>
      <c r="X639" s="40">
        <f t="shared" si="70"/>
        <v>132700</v>
      </c>
    </row>
    <row r="640" spans="2:24" ht="47.25">
      <c r="B640" s="307"/>
      <c r="C640" s="307"/>
      <c r="D640" s="303"/>
      <c r="E640" s="108" t="s">
        <v>872</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70"/>
        <v>1965.8300000000745</v>
      </c>
    </row>
    <row r="641" spans="2:24" ht="31.5">
      <c r="B641" s="307"/>
      <c r="C641" s="307"/>
      <c r="D641" s="303"/>
      <c r="E641" s="108" t="s">
        <v>887</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70"/>
        <v>3875.3199999999997</v>
      </c>
    </row>
    <row r="642" spans="2:24" ht="63">
      <c r="B642" s="307"/>
      <c r="C642" s="307"/>
      <c r="D642" s="303"/>
      <c r="E642" s="108" t="s">
        <v>888</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70"/>
        <v>4203.5</v>
      </c>
    </row>
    <row r="643" spans="2:24" ht="94.5" hidden="1">
      <c r="B643" s="307"/>
      <c r="C643" s="307"/>
      <c r="D643" s="303"/>
      <c r="E643" s="24" t="s">
        <v>719</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70"/>
        <v>0</v>
      </c>
    </row>
    <row r="644" spans="2:24" ht="63.75" customHeight="1">
      <c r="B644" s="307"/>
      <c r="C644" s="307"/>
      <c r="D644" s="303"/>
      <c r="E644" s="278" t="s">
        <v>165</v>
      </c>
      <c r="F644" s="109"/>
      <c r="G644" s="109"/>
      <c r="H644" s="230"/>
      <c r="I644" s="257">
        <v>3210</v>
      </c>
      <c r="J644" s="21">
        <v>210400</v>
      </c>
      <c r="K644" s="49"/>
      <c r="L644" s="49"/>
      <c r="M644" s="49"/>
      <c r="N644" s="49"/>
      <c r="O644" s="49"/>
      <c r="P644" s="49"/>
      <c r="Q644" s="49"/>
      <c r="R644" s="49">
        <v>210400</v>
      </c>
      <c r="S644" s="49"/>
      <c r="T644" s="49"/>
      <c r="U644" s="49"/>
      <c r="V644" s="49"/>
      <c r="W644" s="49"/>
      <c r="X644" s="40">
        <f t="shared" si="70"/>
        <v>210400</v>
      </c>
    </row>
    <row r="645" spans="2:24" ht="63.75" customHeight="1">
      <c r="B645" s="307"/>
      <c r="C645" s="307"/>
      <c r="D645" s="303"/>
      <c r="E645" s="278" t="s">
        <v>166</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70"/>
        <v>225400</v>
      </c>
    </row>
    <row r="646" spans="2:24" ht="94.5">
      <c r="B646" s="307"/>
      <c r="C646" s="307"/>
      <c r="D646" s="303"/>
      <c r="E646" s="278" t="s">
        <v>452</v>
      </c>
      <c r="F646" s="109"/>
      <c r="G646" s="109"/>
      <c r="H646" s="230"/>
      <c r="I646" s="257">
        <v>3210</v>
      </c>
      <c r="J646" s="21">
        <v>237000</v>
      </c>
      <c r="K646" s="49"/>
      <c r="L646" s="49"/>
      <c r="M646" s="49"/>
      <c r="N646" s="49"/>
      <c r="O646" s="49"/>
      <c r="P646" s="49"/>
      <c r="Q646" s="49"/>
      <c r="R646" s="49"/>
      <c r="S646" s="49">
        <v>237000</v>
      </c>
      <c r="T646" s="49"/>
      <c r="U646" s="49"/>
      <c r="V646" s="49"/>
      <c r="W646" s="49"/>
      <c r="X646" s="40">
        <f t="shared" si="70"/>
        <v>237000</v>
      </c>
    </row>
    <row r="647" spans="2:24" ht="63">
      <c r="B647" s="307"/>
      <c r="C647" s="307"/>
      <c r="D647" s="303"/>
      <c r="E647" s="278" t="s">
        <v>188</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70"/>
        <v>1017000</v>
      </c>
    </row>
    <row r="648" spans="2:24" ht="47.25">
      <c r="B648" s="307"/>
      <c r="C648" s="307"/>
      <c r="D648" s="303"/>
      <c r="E648" s="108" t="s">
        <v>889</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70"/>
        <v>12725.199999999983</v>
      </c>
    </row>
    <row r="649" spans="2:24" ht="31.5">
      <c r="B649" s="307"/>
      <c r="C649" s="307"/>
      <c r="D649" s="303"/>
      <c r="E649" s="127" t="s">
        <v>113</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0</v>
      </c>
      <c r="X649" s="40">
        <f t="shared" si="70"/>
        <v>28000</v>
      </c>
    </row>
    <row r="650" spans="2:24" ht="31.5">
      <c r="B650" s="307"/>
      <c r="C650" s="307"/>
      <c r="D650" s="303"/>
      <c r="E650" s="108" t="s">
        <v>114</v>
      </c>
      <c r="F650" s="109"/>
      <c r="G650" s="109"/>
      <c r="H650" s="230"/>
      <c r="I650" s="257">
        <v>3210</v>
      </c>
      <c r="J650" s="21">
        <v>28000</v>
      </c>
      <c r="K650" s="49"/>
      <c r="L650" s="49"/>
      <c r="M650" s="49"/>
      <c r="N650" s="49"/>
      <c r="O650" s="49"/>
      <c r="P650" s="49">
        <v>28000</v>
      </c>
      <c r="Q650" s="49"/>
      <c r="R650" s="49"/>
      <c r="S650" s="49"/>
      <c r="T650" s="49"/>
      <c r="U650" s="49"/>
      <c r="V650" s="49"/>
      <c r="W650" s="49"/>
      <c r="X650" s="40">
        <f t="shared" si="70"/>
        <v>28000</v>
      </c>
    </row>
    <row r="651" spans="2:24" ht="47.25">
      <c r="B651" s="307"/>
      <c r="C651" s="307"/>
      <c r="D651" s="303"/>
      <c r="E651" s="123" t="s">
        <v>115</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70"/>
        <v>65830</v>
      </c>
    </row>
    <row r="652" spans="2:24" ht="31.5">
      <c r="B652" s="307"/>
      <c r="C652" s="307"/>
      <c r="D652" s="303"/>
      <c r="E652" s="12" t="s">
        <v>597</v>
      </c>
      <c r="F652" s="109"/>
      <c r="G652" s="106"/>
      <c r="H652" s="230"/>
      <c r="I652" s="257">
        <v>3210</v>
      </c>
      <c r="J652" s="21">
        <v>65830</v>
      </c>
      <c r="K652" s="49"/>
      <c r="L652" s="49"/>
      <c r="M652" s="49"/>
      <c r="N652" s="49"/>
      <c r="O652" s="49"/>
      <c r="P652" s="49">
        <v>65830</v>
      </c>
      <c r="Q652" s="49"/>
      <c r="R652" s="49"/>
      <c r="S652" s="49"/>
      <c r="T652" s="49"/>
      <c r="U652" s="49"/>
      <c r="V652" s="49"/>
      <c r="W652" s="49"/>
      <c r="X652" s="40">
        <f t="shared" si="70"/>
        <v>65830</v>
      </c>
    </row>
    <row r="653" spans="2:24" ht="31.5">
      <c r="B653" s="307"/>
      <c r="C653" s="307"/>
      <c r="D653" s="303"/>
      <c r="E653" s="123" t="s">
        <v>116</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166648</v>
      </c>
      <c r="X653" s="40">
        <f t="shared" si="70"/>
        <v>1083552</v>
      </c>
    </row>
    <row r="654" spans="2:24" ht="31.5">
      <c r="B654" s="307"/>
      <c r="C654" s="307"/>
      <c r="D654" s="303"/>
      <c r="E654" s="12" t="s">
        <v>517</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70"/>
        <v>1000000</v>
      </c>
    </row>
    <row r="655" spans="2:24" ht="31.5">
      <c r="B655" s="307"/>
      <c r="C655" s="307"/>
      <c r="D655" s="303"/>
      <c r="E655" s="105" t="s">
        <v>518</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v>69650</v>
      </c>
      <c r="X655" s="40">
        <f t="shared" si="70"/>
        <v>31949</v>
      </c>
    </row>
    <row r="656" spans="2:24" ht="31.5">
      <c r="B656" s="307"/>
      <c r="C656" s="307"/>
      <c r="D656" s="303"/>
      <c r="E656" s="10" t="s">
        <v>512</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70"/>
        <v>10601</v>
      </c>
    </row>
    <row r="657" spans="2:24" ht="15.75">
      <c r="B657" s="307"/>
      <c r="C657" s="307"/>
      <c r="D657" s="303"/>
      <c r="E657" s="10" t="s">
        <v>513</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70"/>
        <v>2401</v>
      </c>
    </row>
    <row r="658" spans="2:24" ht="15.75">
      <c r="B658" s="307"/>
      <c r="C658" s="307"/>
      <c r="D658" s="303"/>
      <c r="E658" s="10" t="s">
        <v>514</v>
      </c>
      <c r="F658" s="106"/>
      <c r="G658" s="283"/>
      <c r="H658" s="239"/>
      <c r="I658" s="257">
        <v>3210</v>
      </c>
      <c r="J658" s="21">
        <v>9000</v>
      </c>
      <c r="K658" s="49"/>
      <c r="L658" s="49"/>
      <c r="M658" s="49"/>
      <c r="N658" s="49"/>
      <c r="O658" s="49"/>
      <c r="P658" s="49"/>
      <c r="Q658" s="49"/>
      <c r="R658" s="49"/>
      <c r="S658" s="21">
        <v>9000</v>
      </c>
      <c r="T658" s="49"/>
      <c r="U658" s="49"/>
      <c r="V658" s="49"/>
      <c r="W658" s="49"/>
      <c r="X658" s="40">
        <f t="shared" si="70"/>
        <v>9000</v>
      </c>
    </row>
    <row r="659" spans="2:24" ht="31.5">
      <c r="B659" s="307"/>
      <c r="C659" s="307"/>
      <c r="D659" s="303"/>
      <c r="E659" s="10" t="s">
        <v>519</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70"/>
        <v>29601</v>
      </c>
    </row>
    <row r="660" spans="2:24" ht="15.75">
      <c r="B660" s="308" t="s">
        <v>855</v>
      </c>
      <c r="C660" s="308" t="s">
        <v>761</v>
      </c>
      <c r="D660" s="304" t="s">
        <v>520</v>
      </c>
      <c r="E660" s="29"/>
      <c r="F660" s="14"/>
      <c r="G660" s="18"/>
      <c r="H660" s="229"/>
      <c r="I660" s="257"/>
      <c r="J660" s="210">
        <f>J661</f>
        <v>50000</v>
      </c>
      <c r="K660" s="210">
        <f aca="true" t="shared" si="80" ref="K660:W660">K661</f>
        <v>0</v>
      </c>
      <c r="L660" s="210">
        <f t="shared" si="80"/>
        <v>0</v>
      </c>
      <c r="M660" s="210">
        <f t="shared" si="80"/>
        <v>0</v>
      </c>
      <c r="N660" s="210">
        <f t="shared" si="80"/>
        <v>0</v>
      </c>
      <c r="O660" s="210">
        <f t="shared" si="80"/>
        <v>0</v>
      </c>
      <c r="P660" s="210">
        <f t="shared" si="80"/>
        <v>50000</v>
      </c>
      <c r="Q660" s="210">
        <f t="shared" si="80"/>
        <v>0</v>
      </c>
      <c r="R660" s="210">
        <f t="shared" si="80"/>
        <v>0</v>
      </c>
      <c r="S660" s="210">
        <f t="shared" si="80"/>
        <v>0</v>
      </c>
      <c r="T660" s="210">
        <f t="shared" si="80"/>
        <v>0</v>
      </c>
      <c r="U660" s="210">
        <f t="shared" si="80"/>
        <v>0</v>
      </c>
      <c r="V660" s="210">
        <f t="shared" si="80"/>
        <v>0</v>
      </c>
      <c r="W660" s="210">
        <f t="shared" si="80"/>
        <v>49500</v>
      </c>
      <c r="X660" s="184">
        <f t="shared" si="70"/>
        <v>500</v>
      </c>
    </row>
    <row r="661" spans="2:24" ht="63">
      <c r="B661" s="325"/>
      <c r="C661" s="325"/>
      <c r="D661" s="292"/>
      <c r="E661" s="105" t="s">
        <v>110</v>
      </c>
      <c r="F661" s="113"/>
      <c r="G661" s="113"/>
      <c r="H661" s="228"/>
      <c r="I661" s="250"/>
      <c r="J661" s="21">
        <v>50000</v>
      </c>
      <c r="K661" s="49"/>
      <c r="L661" s="49"/>
      <c r="M661" s="49"/>
      <c r="N661" s="49"/>
      <c r="O661" s="49"/>
      <c r="P661" s="49">
        <v>50000</v>
      </c>
      <c r="Q661" s="49"/>
      <c r="R661" s="49"/>
      <c r="S661" s="49"/>
      <c r="T661" s="49"/>
      <c r="U661" s="49"/>
      <c r="V661" s="49"/>
      <c r="W661" s="49">
        <v>49500</v>
      </c>
      <c r="X661" s="40">
        <f t="shared" si="70"/>
        <v>500</v>
      </c>
    </row>
    <row r="662" spans="2:24" ht="15.75">
      <c r="B662" s="301" t="s">
        <v>671</v>
      </c>
      <c r="C662" s="301" t="s">
        <v>762</v>
      </c>
      <c r="D662" s="304" t="s">
        <v>672</v>
      </c>
      <c r="E662" s="29"/>
      <c r="F662" s="76"/>
      <c r="G662" s="99"/>
      <c r="H662" s="224"/>
      <c r="I662" s="255"/>
      <c r="J662" s="210">
        <f>SUM(J663:J665)</f>
        <v>2354526.8400000003</v>
      </c>
      <c r="K662" s="210">
        <f aca="true" t="shared" si="81" ref="K662:W662">SUM(K663:K665)</f>
        <v>0</v>
      </c>
      <c r="L662" s="210">
        <f t="shared" si="81"/>
        <v>208369.1</v>
      </c>
      <c r="M662" s="210">
        <f t="shared" si="81"/>
        <v>21016.37</v>
      </c>
      <c r="N662" s="210">
        <f t="shared" si="81"/>
        <v>0</v>
      </c>
      <c r="O662" s="210">
        <f t="shared" si="81"/>
        <v>0</v>
      </c>
      <c r="P662" s="210">
        <f t="shared" si="81"/>
        <v>0</v>
      </c>
      <c r="Q662" s="210">
        <f t="shared" si="81"/>
        <v>0</v>
      </c>
      <c r="R662" s="210">
        <f t="shared" si="81"/>
        <v>0</v>
      </c>
      <c r="S662" s="210">
        <f t="shared" si="81"/>
        <v>1900000</v>
      </c>
      <c r="T662" s="210">
        <f t="shared" si="81"/>
        <v>225141.37</v>
      </c>
      <c r="U662" s="210">
        <f t="shared" si="81"/>
        <v>0</v>
      </c>
      <c r="V662" s="210">
        <f t="shared" si="81"/>
        <v>0</v>
      </c>
      <c r="W662" s="210">
        <f t="shared" si="81"/>
        <v>1206143.1</v>
      </c>
      <c r="X662" s="184">
        <f t="shared" si="70"/>
        <v>1148383.7400000002</v>
      </c>
    </row>
    <row r="663" spans="2:24" ht="78.75">
      <c r="B663" s="295"/>
      <c r="C663" s="295"/>
      <c r="D663" s="292"/>
      <c r="E663" s="10" t="s">
        <v>563</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70"/>
        <v>0</v>
      </c>
    </row>
    <row r="664" spans="2:24" ht="47.25">
      <c r="B664" s="295"/>
      <c r="C664" s="295"/>
      <c r="D664" s="292"/>
      <c r="E664" s="10" t="s">
        <v>453</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70"/>
        <v>1127367.37</v>
      </c>
    </row>
    <row r="665" spans="2:24" ht="78.75">
      <c r="B665" s="302"/>
      <c r="C665" s="302"/>
      <c r="D665" s="305"/>
      <c r="E665" s="10" t="s">
        <v>120</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70"/>
        <v>21016.37</v>
      </c>
    </row>
    <row r="666" spans="2:24" ht="15.75">
      <c r="B666" s="299" t="s">
        <v>673</v>
      </c>
      <c r="C666" s="299" t="s">
        <v>674</v>
      </c>
      <c r="D666" s="300" t="s">
        <v>675</v>
      </c>
      <c r="E666" s="29"/>
      <c r="F666" s="76"/>
      <c r="G666" s="99"/>
      <c r="H666" s="224"/>
      <c r="I666" s="255"/>
      <c r="J666" s="210">
        <f>SUM(J667:J668)</f>
        <v>767368.1</v>
      </c>
      <c r="K666" s="210">
        <f aca="true" t="shared" si="82" ref="K666:W666">SUM(K667:K668)</f>
        <v>0</v>
      </c>
      <c r="L666" s="210">
        <f t="shared" si="82"/>
        <v>292509.47</v>
      </c>
      <c r="M666" s="210">
        <f t="shared" si="82"/>
        <v>28983.63</v>
      </c>
      <c r="N666" s="210">
        <f t="shared" si="82"/>
        <v>0</v>
      </c>
      <c r="O666" s="210">
        <f t="shared" si="82"/>
        <v>203653.24</v>
      </c>
      <c r="P666" s="210">
        <f t="shared" si="82"/>
        <v>0</v>
      </c>
      <c r="Q666" s="210">
        <f t="shared" si="82"/>
        <v>0</v>
      </c>
      <c r="R666" s="210">
        <f t="shared" si="82"/>
        <v>242221.76</v>
      </c>
      <c r="S666" s="210">
        <f t="shared" si="82"/>
        <v>0</v>
      </c>
      <c r="T666" s="210">
        <f t="shared" si="82"/>
        <v>0</v>
      </c>
      <c r="U666" s="210">
        <f t="shared" si="82"/>
        <v>0</v>
      </c>
      <c r="V666" s="210">
        <f t="shared" si="82"/>
        <v>0</v>
      </c>
      <c r="W666" s="210">
        <f t="shared" si="82"/>
        <v>292509.47</v>
      </c>
      <c r="X666" s="184">
        <f t="shared" si="70"/>
        <v>474858.63</v>
      </c>
    </row>
    <row r="667" spans="2:24" ht="63">
      <c r="B667" s="299"/>
      <c r="C667" s="299"/>
      <c r="D667" s="300"/>
      <c r="E667" s="29" t="s">
        <v>496</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70"/>
        <v>0</v>
      </c>
    </row>
    <row r="668" spans="2:24" ht="31.5" customHeight="1">
      <c r="B668" s="299"/>
      <c r="C668" s="299"/>
      <c r="D668" s="300"/>
      <c r="E668" s="12" t="s">
        <v>121</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70"/>
        <v>474858.63</v>
      </c>
    </row>
    <row r="669" spans="2:24" ht="15.75" customHeight="1">
      <c r="B669" s="299" t="s">
        <v>82</v>
      </c>
      <c r="C669" s="299" t="s">
        <v>764</v>
      </c>
      <c r="D669" s="300" t="s">
        <v>763</v>
      </c>
      <c r="E669" s="29"/>
      <c r="F669" s="76"/>
      <c r="G669" s="99"/>
      <c r="H669" s="224"/>
      <c r="I669" s="255"/>
      <c r="J669" s="210">
        <f>SUM(J670:J673)</f>
        <v>1154968.9</v>
      </c>
      <c r="K669" s="210">
        <f aca="true" t="shared" si="83" ref="K669:W669">SUM(K670:K673)</f>
        <v>0</v>
      </c>
      <c r="L669" s="210">
        <f t="shared" si="83"/>
        <v>175321.43</v>
      </c>
      <c r="M669" s="210">
        <f t="shared" si="83"/>
        <v>0</v>
      </c>
      <c r="N669" s="210">
        <f t="shared" si="83"/>
        <v>0</v>
      </c>
      <c r="O669" s="210">
        <f t="shared" si="83"/>
        <v>70146.76</v>
      </c>
      <c r="P669" s="210">
        <f t="shared" si="83"/>
        <v>274531.81</v>
      </c>
      <c r="Q669" s="210">
        <f t="shared" si="83"/>
        <v>100000</v>
      </c>
      <c r="R669" s="210">
        <f t="shared" si="83"/>
        <v>760110.27</v>
      </c>
      <c r="S669" s="210">
        <f t="shared" si="83"/>
        <v>0</v>
      </c>
      <c r="T669" s="210">
        <f t="shared" si="83"/>
        <v>-225141.37</v>
      </c>
      <c r="U669" s="210">
        <f t="shared" si="83"/>
        <v>0</v>
      </c>
      <c r="V669" s="210">
        <f t="shared" si="83"/>
        <v>0</v>
      </c>
      <c r="W669" s="210">
        <f t="shared" si="83"/>
        <v>316935</v>
      </c>
      <c r="X669" s="184">
        <f t="shared" si="70"/>
        <v>838033.8999999999</v>
      </c>
    </row>
    <row r="670" spans="2:24" ht="47.25" customHeight="1" hidden="1">
      <c r="B670" s="299"/>
      <c r="C670" s="299"/>
      <c r="D670" s="300"/>
      <c r="E670" s="31" t="s">
        <v>943</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70"/>
        <v>0</v>
      </c>
    </row>
    <row r="671" spans="2:24" ht="47.25" customHeight="1">
      <c r="B671" s="299"/>
      <c r="C671" s="299"/>
      <c r="D671" s="300"/>
      <c r="E671" s="31" t="s">
        <v>806</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70"/>
        <v>294968.9</v>
      </c>
    </row>
    <row r="672" spans="2:24" ht="47.25" customHeight="1">
      <c r="B672" s="299"/>
      <c r="C672" s="299"/>
      <c r="D672" s="300"/>
      <c r="E672" s="31" t="s">
        <v>807</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70"/>
        <v>390000</v>
      </c>
    </row>
    <row r="673" spans="2:24" ht="31.5">
      <c r="B673" s="299"/>
      <c r="C673" s="299"/>
      <c r="D673" s="300"/>
      <c r="E673" s="31" t="s">
        <v>808</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70"/>
        <v>153065</v>
      </c>
    </row>
    <row r="674" spans="2:24" ht="15.75">
      <c r="B674" s="310" t="s">
        <v>215</v>
      </c>
      <c r="C674" s="310" t="s">
        <v>868</v>
      </c>
      <c r="D674" s="290" t="s">
        <v>680</v>
      </c>
      <c r="E674" s="67"/>
      <c r="F674" s="76"/>
      <c r="G674" s="99"/>
      <c r="H674" s="224"/>
      <c r="I674" s="255"/>
      <c r="J674" s="282">
        <f>SUM(J675:J676)</f>
        <v>1220500</v>
      </c>
      <c r="K674" s="282">
        <f aca="true" t="shared" si="84" ref="K674:W674">SUM(K675:K676)</f>
        <v>0</v>
      </c>
      <c r="L674" s="282">
        <f t="shared" si="84"/>
        <v>0</v>
      </c>
      <c r="M674" s="282">
        <f t="shared" si="84"/>
        <v>0</v>
      </c>
      <c r="N674" s="282">
        <f t="shared" si="84"/>
        <v>0</v>
      </c>
      <c r="O674" s="282">
        <f t="shared" si="84"/>
        <v>0</v>
      </c>
      <c r="P674" s="282">
        <f t="shared" si="84"/>
        <v>0</v>
      </c>
      <c r="Q674" s="282">
        <f t="shared" si="84"/>
        <v>0</v>
      </c>
      <c r="R674" s="282">
        <f t="shared" si="84"/>
        <v>0</v>
      </c>
      <c r="S674" s="282">
        <f t="shared" si="84"/>
        <v>1220500</v>
      </c>
      <c r="T674" s="282">
        <f t="shared" si="84"/>
        <v>0</v>
      </c>
      <c r="U674" s="282">
        <f t="shared" si="84"/>
        <v>0</v>
      </c>
      <c r="V674" s="282">
        <f t="shared" si="84"/>
        <v>0</v>
      </c>
      <c r="W674" s="282">
        <f t="shared" si="84"/>
        <v>1220500</v>
      </c>
      <c r="X674" s="184">
        <f t="shared" si="70"/>
        <v>0</v>
      </c>
    </row>
    <row r="675" spans="2:24" ht="78.75">
      <c r="B675" s="310"/>
      <c r="C675" s="310"/>
      <c r="D675" s="290"/>
      <c r="E675" s="12" t="s">
        <v>566</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70"/>
        <v>0</v>
      </c>
    </row>
    <row r="676" spans="2:24" ht="141.75">
      <c r="B676" s="310"/>
      <c r="C676" s="310"/>
      <c r="D676" s="290"/>
      <c r="E676" s="12" t="s">
        <v>567</v>
      </c>
      <c r="F676" s="76"/>
      <c r="G676" s="99"/>
      <c r="H676" s="224"/>
      <c r="I676" s="255">
        <v>3220</v>
      </c>
      <c r="J676" s="21">
        <v>212000</v>
      </c>
      <c r="K676" s="49"/>
      <c r="L676" s="49"/>
      <c r="M676" s="49"/>
      <c r="N676" s="49"/>
      <c r="O676" s="49"/>
      <c r="P676" s="49"/>
      <c r="Q676" s="49"/>
      <c r="R676" s="49"/>
      <c r="S676" s="21">
        <v>212000</v>
      </c>
      <c r="T676" s="49"/>
      <c r="U676" s="49"/>
      <c r="V676" s="49"/>
      <c r="W676" s="49">
        <v>212000</v>
      </c>
      <c r="X676" s="40">
        <f aca="true" t="shared" si="85" ref="X676:X739">K676+L676+M676+N676+O676+P676+Q676+R676+S676+T676-W676</f>
        <v>0</v>
      </c>
    </row>
    <row r="677" spans="2:24" ht="15.75">
      <c r="B677" s="194"/>
      <c r="C677" s="195"/>
      <c r="D677" s="297" t="s">
        <v>866</v>
      </c>
      <c r="E677" s="298"/>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14755785.92</v>
      </c>
      <c r="X677" s="60">
        <f t="shared" si="85"/>
        <v>36970670.91</v>
      </c>
    </row>
    <row r="678" spans="2:24" ht="15.75" customHeight="1">
      <c r="B678" s="344" t="s">
        <v>745</v>
      </c>
      <c r="C678" s="310" t="s">
        <v>743</v>
      </c>
      <c r="D678" s="303" t="s">
        <v>130</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5"/>
        <v>195000</v>
      </c>
    </row>
    <row r="679" spans="2:24" ht="15.75">
      <c r="B679" s="345"/>
      <c r="C679" s="310"/>
      <c r="D679" s="303"/>
      <c r="E679" s="12" t="s">
        <v>163</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5"/>
        <v>100000</v>
      </c>
    </row>
    <row r="680" spans="2:24" ht="47.25">
      <c r="B680" s="346"/>
      <c r="C680" s="310"/>
      <c r="D680" s="303"/>
      <c r="E680" s="12" t="s">
        <v>164</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5"/>
        <v>95000</v>
      </c>
    </row>
    <row r="681" spans="2:24" ht="15.75">
      <c r="B681" s="301" t="s">
        <v>928</v>
      </c>
      <c r="C681" s="301" t="s">
        <v>132</v>
      </c>
      <c r="D681" s="304" t="s">
        <v>892</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5"/>
        <v>42637.5</v>
      </c>
    </row>
    <row r="682" spans="2:24" ht="94.5">
      <c r="B682" s="295"/>
      <c r="C682" s="295"/>
      <c r="D682" s="292"/>
      <c r="E682" s="12" t="s">
        <v>289</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5"/>
        <v>0</v>
      </c>
    </row>
    <row r="683" spans="2:24" ht="47.25">
      <c r="B683" s="295"/>
      <c r="C683" s="295"/>
      <c r="D683" s="292"/>
      <c r="E683" s="12" t="s">
        <v>290</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5"/>
        <v>0</v>
      </c>
    </row>
    <row r="684" spans="2:24" ht="78.75">
      <c r="B684" s="295"/>
      <c r="C684" s="295"/>
      <c r="D684" s="292"/>
      <c r="E684" s="12" t="s">
        <v>204</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5"/>
        <v>15398.5</v>
      </c>
    </row>
    <row r="685" spans="2:24" ht="31.5">
      <c r="B685" s="295"/>
      <c r="C685" s="295"/>
      <c r="D685" s="292"/>
      <c r="E685" s="12" t="s">
        <v>469</v>
      </c>
      <c r="F685" s="76"/>
      <c r="G685" s="18"/>
      <c r="H685" s="224"/>
      <c r="I685" s="255">
        <v>3132</v>
      </c>
      <c r="J685" s="9">
        <v>21000</v>
      </c>
      <c r="K685" s="49"/>
      <c r="L685" s="49"/>
      <c r="M685" s="49"/>
      <c r="N685" s="49"/>
      <c r="O685" s="49"/>
      <c r="P685" s="49">
        <v>21000</v>
      </c>
      <c r="Q685" s="49"/>
      <c r="R685" s="49"/>
      <c r="S685" s="49"/>
      <c r="T685" s="49"/>
      <c r="U685" s="49"/>
      <c r="V685" s="49"/>
      <c r="W685" s="49"/>
      <c r="X685" s="40">
        <f t="shared" si="85"/>
        <v>21000</v>
      </c>
    </row>
    <row r="686" spans="2:24" ht="47.25">
      <c r="B686" s="295"/>
      <c r="C686" s="295"/>
      <c r="D686" s="292"/>
      <c r="E686" s="130" t="s">
        <v>464</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5"/>
        <v>6239</v>
      </c>
    </row>
    <row r="687" spans="2:24" ht="15.75">
      <c r="B687" s="301" t="s">
        <v>929</v>
      </c>
      <c r="C687" s="301" t="s">
        <v>179</v>
      </c>
      <c r="D687" s="304" t="s">
        <v>178</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5"/>
        <v>623615.0299999999</v>
      </c>
    </row>
    <row r="688" spans="2:24" ht="63">
      <c r="B688" s="295"/>
      <c r="C688" s="295"/>
      <c r="D688" s="292"/>
      <c r="E688" s="12" t="s">
        <v>184</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5"/>
        <v>0</v>
      </c>
    </row>
    <row r="689" spans="2:24" ht="63">
      <c r="B689" s="295"/>
      <c r="C689" s="295"/>
      <c r="D689" s="292"/>
      <c r="E689" s="12" t="s">
        <v>917</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5"/>
        <v>0</v>
      </c>
    </row>
    <row r="690" spans="2:24" ht="63">
      <c r="B690" s="295"/>
      <c r="C690" s="295"/>
      <c r="D690" s="292"/>
      <c r="E690" s="12" t="s">
        <v>918</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5"/>
        <v>0</v>
      </c>
    </row>
    <row r="691" spans="2:24" ht="63">
      <c r="B691" s="295"/>
      <c r="C691" s="295"/>
      <c r="D691" s="292"/>
      <c r="E691" s="12" t="s">
        <v>308</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5"/>
        <v>0</v>
      </c>
    </row>
    <row r="692" spans="2:24" ht="63">
      <c r="B692" s="295"/>
      <c r="C692" s="295"/>
      <c r="D692" s="292"/>
      <c r="E692" s="12" t="s">
        <v>309</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5"/>
        <v>0</v>
      </c>
    </row>
    <row r="693" spans="2:24" ht="78.75">
      <c r="B693" s="295"/>
      <c r="C693" s="295"/>
      <c r="D693" s="292"/>
      <c r="E693" s="12" t="s">
        <v>185</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5"/>
        <v>0</v>
      </c>
    </row>
    <row r="694" spans="2:24" ht="63">
      <c r="B694" s="295"/>
      <c r="C694" s="295"/>
      <c r="D694" s="292"/>
      <c r="E694" s="12" t="s">
        <v>916</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5"/>
        <v>182390.78</v>
      </c>
    </row>
    <row r="695" spans="2:24" ht="63">
      <c r="B695" s="295"/>
      <c r="C695" s="295"/>
      <c r="D695" s="292"/>
      <c r="E695" s="10" t="s">
        <v>789</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5"/>
        <v>0</v>
      </c>
    </row>
    <row r="696" spans="2:24" ht="47.25">
      <c r="B696" s="295"/>
      <c r="C696" s="295"/>
      <c r="D696" s="292"/>
      <c r="E696" s="130" t="s">
        <v>205</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5"/>
        <v>400</v>
      </c>
    </row>
    <row r="697" spans="2:24" ht="63">
      <c r="B697" s="295"/>
      <c r="C697" s="295"/>
      <c r="D697" s="292"/>
      <c r="E697" s="130" t="s">
        <v>919</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5"/>
        <v>55800.25</v>
      </c>
    </row>
    <row r="698" spans="2:24" ht="47.25">
      <c r="B698" s="295"/>
      <c r="C698" s="295"/>
      <c r="D698" s="292"/>
      <c r="E698" s="130" t="s">
        <v>639</v>
      </c>
      <c r="F698" s="66"/>
      <c r="G698" s="18"/>
      <c r="H698" s="218"/>
      <c r="I698" s="255">
        <v>3132</v>
      </c>
      <c r="J698" s="66">
        <v>150000</v>
      </c>
      <c r="K698" s="49"/>
      <c r="L698" s="49"/>
      <c r="M698" s="49"/>
      <c r="N698" s="49"/>
      <c r="O698" s="49"/>
      <c r="P698" s="49"/>
      <c r="Q698" s="49"/>
      <c r="R698" s="49"/>
      <c r="S698" s="49">
        <v>150000</v>
      </c>
      <c r="T698" s="49"/>
      <c r="U698" s="49"/>
      <c r="V698" s="49"/>
      <c r="W698" s="49"/>
      <c r="X698" s="40">
        <f t="shared" si="85"/>
        <v>150000</v>
      </c>
    </row>
    <row r="699" spans="2:24" ht="47.25">
      <c r="B699" s="295"/>
      <c r="C699" s="295"/>
      <c r="D699" s="292"/>
      <c r="E699" s="130" t="s">
        <v>454</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5"/>
        <v>35024</v>
      </c>
    </row>
    <row r="700" spans="2:24" ht="47.25">
      <c r="B700" s="302"/>
      <c r="C700" s="302"/>
      <c r="D700" s="305"/>
      <c r="E700" s="130" t="s">
        <v>920</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5"/>
        <v>200000</v>
      </c>
    </row>
    <row r="701" spans="2:24" ht="15.75">
      <c r="B701" s="301" t="s">
        <v>182</v>
      </c>
      <c r="C701" s="301" t="s">
        <v>847</v>
      </c>
      <c r="D701" s="304" t="s">
        <v>560</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5"/>
        <v>0</v>
      </c>
    </row>
    <row r="702" spans="2:24" ht="110.25">
      <c r="B702" s="302"/>
      <c r="C702" s="302"/>
      <c r="D702" s="305"/>
      <c r="E702" s="10" t="s">
        <v>790</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5"/>
        <v>0</v>
      </c>
    </row>
    <row r="703" spans="2:24" ht="15.75">
      <c r="B703" s="308" t="s">
        <v>897</v>
      </c>
      <c r="C703" s="308" t="s">
        <v>304</v>
      </c>
      <c r="D703" s="304" t="s">
        <v>98</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5"/>
        <v>100000</v>
      </c>
    </row>
    <row r="704" spans="2:24" ht="63">
      <c r="B704" s="309"/>
      <c r="C704" s="309"/>
      <c r="D704" s="292"/>
      <c r="E704" s="130" t="s">
        <v>921</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5"/>
        <v>100000</v>
      </c>
    </row>
    <row r="705" spans="2:24" ht="15.75">
      <c r="B705" s="301" t="s">
        <v>303</v>
      </c>
      <c r="C705" s="301" t="s">
        <v>306</v>
      </c>
      <c r="D705" s="304" t="s">
        <v>758</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5"/>
        <v>1141.8400000000001</v>
      </c>
    </row>
    <row r="706" spans="2:24" ht="78.75">
      <c r="B706" s="295"/>
      <c r="C706" s="295"/>
      <c r="D706" s="292"/>
      <c r="E706" s="12" t="s">
        <v>697</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5"/>
        <v>0</v>
      </c>
    </row>
    <row r="707" spans="2:24" ht="78.75">
      <c r="B707" s="295"/>
      <c r="C707" s="295"/>
      <c r="D707" s="292"/>
      <c r="E707" s="10" t="s">
        <v>910</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5"/>
        <v>0</v>
      </c>
    </row>
    <row r="708" spans="2:24" ht="63">
      <c r="B708" s="295"/>
      <c r="C708" s="295"/>
      <c r="D708" s="292"/>
      <c r="E708" s="10" t="s">
        <v>922</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5"/>
        <v>720.3099999999995</v>
      </c>
    </row>
    <row r="709" spans="2:24" ht="63">
      <c r="B709" s="302"/>
      <c r="C709" s="302"/>
      <c r="D709" s="305"/>
      <c r="E709" s="130" t="s">
        <v>349</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5"/>
        <v>421.53</v>
      </c>
    </row>
    <row r="710" spans="2:24" ht="15.75">
      <c r="B710" s="301" t="s">
        <v>525</v>
      </c>
      <c r="C710" s="301" t="s">
        <v>527</v>
      </c>
      <c r="D710" s="304" t="s">
        <v>529</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5"/>
        <v>535.6199999999953</v>
      </c>
    </row>
    <row r="711" spans="2:24" ht="78.75">
      <c r="B711" s="295"/>
      <c r="C711" s="295"/>
      <c r="D711" s="292"/>
      <c r="E711" s="12" t="s">
        <v>850</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5"/>
        <v>0</v>
      </c>
    </row>
    <row r="712" spans="2:24" ht="78.75">
      <c r="B712" s="295"/>
      <c r="C712" s="295"/>
      <c r="D712" s="292"/>
      <c r="E712" s="12" t="s">
        <v>911</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5"/>
        <v>0</v>
      </c>
    </row>
    <row r="713" spans="2:24" ht="63">
      <c r="B713" s="302"/>
      <c r="C713" s="302"/>
      <c r="D713" s="305"/>
      <c r="E713" s="130" t="s">
        <v>545</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5"/>
        <v>535.6199999999999</v>
      </c>
    </row>
    <row r="714" spans="2:24" ht="15.75">
      <c r="B714" s="301" t="s">
        <v>749</v>
      </c>
      <c r="C714" s="301" t="s">
        <v>750</v>
      </c>
      <c r="D714" s="304" t="s">
        <v>531</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6540330.41</v>
      </c>
      <c r="X714" s="184">
        <f t="shared" si="85"/>
        <v>3158193.4299999997</v>
      </c>
    </row>
    <row r="715" spans="2:24" ht="78.75">
      <c r="B715" s="295"/>
      <c r="C715" s="295"/>
      <c r="D715" s="292"/>
      <c r="E715" s="19" t="s">
        <v>818</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5"/>
        <v>0</v>
      </c>
    </row>
    <row r="716" spans="2:24" ht="47.25">
      <c r="B716" s="295"/>
      <c r="C716" s="295"/>
      <c r="D716" s="292"/>
      <c r="E716" s="28" t="s">
        <v>262</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5"/>
        <v>0</v>
      </c>
    </row>
    <row r="717" spans="2:24" ht="63">
      <c r="B717" s="295"/>
      <c r="C717" s="295"/>
      <c r="D717" s="292"/>
      <c r="E717" s="10" t="s">
        <v>186</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5"/>
        <v>0</v>
      </c>
    </row>
    <row r="718" spans="2:24" ht="63">
      <c r="B718" s="295"/>
      <c r="C718" s="295"/>
      <c r="D718" s="292"/>
      <c r="E718" s="12" t="s">
        <v>187</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5"/>
        <v>0</v>
      </c>
    </row>
    <row r="719" spans="2:24" ht="110.25">
      <c r="B719" s="295"/>
      <c r="C719" s="295"/>
      <c r="D719" s="292"/>
      <c r="E719" s="33" t="s">
        <v>890</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5"/>
        <v>0</v>
      </c>
    </row>
    <row r="720" spans="2:24" ht="63">
      <c r="B720" s="295"/>
      <c r="C720" s="295"/>
      <c r="D720" s="292"/>
      <c r="E720" s="10" t="s">
        <v>320</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5"/>
        <v>0</v>
      </c>
    </row>
    <row r="721" spans="2:24" ht="63">
      <c r="B721" s="295"/>
      <c r="C721" s="295"/>
      <c r="D721" s="292"/>
      <c r="E721" s="12" t="s">
        <v>321</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5"/>
        <v>0</v>
      </c>
    </row>
    <row r="722" spans="2:24" ht="78.75">
      <c r="B722" s="295"/>
      <c r="C722" s="295"/>
      <c r="D722" s="292"/>
      <c r="E722" s="10" t="s">
        <v>322</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t="shared" si="85"/>
        <v>0</v>
      </c>
    </row>
    <row r="723" spans="2:24" ht="78.75">
      <c r="B723" s="295"/>
      <c r="C723" s="295"/>
      <c r="D723" s="292"/>
      <c r="E723" s="12" t="s">
        <v>912</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85"/>
        <v>0</v>
      </c>
    </row>
    <row r="724" spans="2:24" ht="78.75">
      <c r="B724" s="295"/>
      <c r="C724" s="295"/>
      <c r="D724" s="292"/>
      <c r="E724" s="12" t="s">
        <v>323</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85"/>
        <v>0</v>
      </c>
    </row>
    <row r="725" spans="2:24" ht="78.75">
      <c r="B725" s="295"/>
      <c r="C725" s="295"/>
      <c r="D725" s="292"/>
      <c r="E725" s="34" t="s">
        <v>388</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85"/>
        <v>0</v>
      </c>
    </row>
    <row r="726" spans="2:24" ht="63">
      <c r="B726" s="295"/>
      <c r="C726" s="295"/>
      <c r="D726" s="292"/>
      <c r="E726" s="33" t="s">
        <v>293</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85"/>
        <v>0</v>
      </c>
    </row>
    <row r="727" spans="2:24" ht="63">
      <c r="B727" s="295"/>
      <c r="C727" s="295"/>
      <c r="D727" s="292"/>
      <c r="E727" s="33" t="s">
        <v>294</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85"/>
        <v>0</v>
      </c>
    </row>
    <row r="728" spans="2:24" ht="63">
      <c r="B728" s="295"/>
      <c r="C728" s="295"/>
      <c r="D728" s="292"/>
      <c r="E728" s="33" t="s">
        <v>939</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85"/>
        <v>0</v>
      </c>
    </row>
    <row r="729" spans="2:24" ht="47.25">
      <c r="B729" s="295"/>
      <c r="C729" s="295"/>
      <c r="D729" s="292"/>
      <c r="E729" s="33" t="s">
        <v>940</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85"/>
        <v>0</v>
      </c>
    </row>
    <row r="730" spans="2:24" ht="63">
      <c r="B730" s="295"/>
      <c r="C730" s="295"/>
      <c r="D730" s="292"/>
      <c r="E730" s="33" t="s">
        <v>239</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85"/>
        <v>0</v>
      </c>
    </row>
    <row r="731" spans="2:24" ht="47.25">
      <c r="B731" s="295"/>
      <c r="C731" s="295"/>
      <c r="D731" s="292"/>
      <c r="E731" s="33" t="s">
        <v>240</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85"/>
        <v>0</v>
      </c>
    </row>
    <row r="732" spans="2:24" ht="78.75">
      <c r="B732" s="295"/>
      <c r="C732" s="295"/>
      <c r="D732" s="292"/>
      <c r="E732" s="33" t="s">
        <v>213</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85"/>
        <v>0</v>
      </c>
    </row>
    <row r="733" spans="2:24" ht="31.5">
      <c r="B733" s="295"/>
      <c r="C733" s="295"/>
      <c r="D733" s="292"/>
      <c r="E733" s="33" t="s">
        <v>546</v>
      </c>
      <c r="F733" s="32"/>
      <c r="G733" s="18"/>
      <c r="H733" s="242"/>
      <c r="I733" s="255">
        <v>3142</v>
      </c>
      <c r="J733" s="9">
        <v>388000</v>
      </c>
      <c r="K733" s="49"/>
      <c r="L733" s="49"/>
      <c r="M733" s="49"/>
      <c r="N733" s="49"/>
      <c r="O733" s="49"/>
      <c r="P733" s="49">
        <v>194000</v>
      </c>
      <c r="Q733" s="49">
        <v>194000</v>
      </c>
      <c r="R733" s="49"/>
      <c r="S733" s="49"/>
      <c r="T733" s="49"/>
      <c r="U733" s="49"/>
      <c r="V733" s="49"/>
      <c r="W733" s="49">
        <f>154634</f>
        <v>154634</v>
      </c>
      <c r="X733" s="40">
        <f t="shared" si="85"/>
        <v>233366</v>
      </c>
    </row>
    <row r="734" spans="2:24" ht="31.5">
      <c r="B734" s="295"/>
      <c r="C734" s="295"/>
      <c r="D734" s="292"/>
      <c r="E734" s="33" t="s">
        <v>587</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85"/>
        <v>18576.459999999963</v>
      </c>
    </row>
    <row r="735" spans="2:24" ht="47.25">
      <c r="B735" s="295"/>
      <c r="C735" s="295"/>
      <c r="D735" s="292"/>
      <c r="E735" s="33" t="s">
        <v>588</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85"/>
        <v>160609.25</v>
      </c>
    </row>
    <row r="736" spans="2:24" ht="31.5">
      <c r="B736" s="295"/>
      <c r="C736" s="295"/>
      <c r="D736" s="292"/>
      <c r="E736" s="33" t="s">
        <v>589</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85"/>
        <v>201603.25</v>
      </c>
    </row>
    <row r="737" spans="2:24" ht="31.5">
      <c r="B737" s="295"/>
      <c r="C737" s="295"/>
      <c r="D737" s="292"/>
      <c r="E737" s="33" t="s">
        <v>590</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f>
        <v>86479.1</v>
      </c>
      <c r="X737" s="40">
        <f t="shared" si="85"/>
        <v>53520.899999999994</v>
      </c>
    </row>
    <row r="738" spans="2:24" ht="47.25">
      <c r="B738" s="295"/>
      <c r="C738" s="295"/>
      <c r="D738" s="292"/>
      <c r="E738" s="33" t="s">
        <v>591</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85"/>
        <v>2216</v>
      </c>
    </row>
    <row r="739" spans="2:24" ht="47.25">
      <c r="B739" s="295"/>
      <c r="C739" s="295"/>
      <c r="D739" s="292"/>
      <c r="E739" s="33" t="s">
        <v>117</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85"/>
        <v>161349.78</v>
      </c>
    </row>
    <row r="740" spans="2:24" ht="47.25">
      <c r="B740" s="295"/>
      <c r="C740" s="295"/>
      <c r="D740" s="292"/>
      <c r="E740" s="33" t="s">
        <v>600</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aca="true" t="shared" si="98" ref="X740:X803">K740+L740+M740+N740+O740+P740+Q740+R740+S740+T740-W740</f>
        <v>98151.01</v>
      </c>
    </row>
    <row r="741" spans="2:24" ht="47.25">
      <c r="B741" s="295"/>
      <c r="C741" s="295"/>
      <c r="D741" s="292"/>
      <c r="E741" s="10" t="s">
        <v>601</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5"/>
      <c r="C742" s="295"/>
      <c r="D742" s="292"/>
      <c r="E742" s="10" t="s">
        <v>602</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5"/>
      <c r="C743" s="295"/>
      <c r="D743" s="292"/>
      <c r="E743" s="10" t="s">
        <v>66</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5"/>
      <c r="C744" s="295"/>
      <c r="D744" s="292"/>
      <c r="E744" s="10" t="s">
        <v>67</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5"/>
      <c r="C745" s="295"/>
      <c r="D745" s="292"/>
      <c r="E745" s="10" t="s">
        <v>68</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5"/>
      <c r="C746" s="295"/>
      <c r="D746" s="292"/>
      <c r="E746" s="10" t="s">
        <v>69</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5"/>
      <c r="C747" s="295"/>
      <c r="D747" s="292"/>
      <c r="E747" s="130" t="s">
        <v>70</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f>
        <v>980927.66</v>
      </c>
      <c r="X747" s="40">
        <f t="shared" si="98"/>
        <v>19072.339999999967</v>
      </c>
    </row>
    <row r="748" spans="2:24" ht="47.25">
      <c r="B748" s="295"/>
      <c r="C748" s="295"/>
      <c r="D748" s="292"/>
      <c r="E748" s="130" t="s">
        <v>71</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c r="X748" s="40">
        <f t="shared" si="98"/>
        <v>200000</v>
      </c>
    </row>
    <row r="749" spans="2:24" ht="63">
      <c r="B749" s="295"/>
      <c r="C749" s="295"/>
      <c r="D749" s="292"/>
      <c r="E749" s="130" t="s">
        <v>72</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5"/>
      <c r="C750" s="295"/>
      <c r="D750" s="292"/>
      <c r="E750" s="130" t="s">
        <v>267</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5"/>
      <c r="C751" s="295"/>
      <c r="D751" s="292"/>
      <c r="E751" s="130" t="s">
        <v>472</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5"/>
      <c r="C752" s="295"/>
      <c r="D752" s="292"/>
      <c r="E752" s="130" t="s">
        <v>471</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5"/>
      <c r="C753" s="295"/>
      <c r="D753" s="292"/>
      <c r="E753" s="130" t="s">
        <v>585</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5"/>
      <c r="C754" s="295"/>
      <c r="D754" s="292"/>
      <c r="E754" s="130" t="s">
        <v>586</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5"/>
      <c r="C755" s="295"/>
      <c r="D755" s="292"/>
      <c r="E755" s="130" t="s">
        <v>544</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5"/>
      <c r="C756" s="295"/>
      <c r="D756" s="292"/>
      <c r="E756" s="130" t="s">
        <v>548</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5"/>
      <c r="C757" s="295"/>
      <c r="D757" s="292"/>
      <c r="E757" s="130" t="s">
        <v>863</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5"/>
      <c r="C758" s="295"/>
      <c r="D758" s="292"/>
      <c r="E758" s="130" t="s">
        <v>864</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5"/>
      <c r="C759" s="295"/>
      <c r="D759" s="292"/>
      <c r="E759" s="130" t="s">
        <v>891</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5"/>
      <c r="C760" s="295"/>
      <c r="D760" s="292"/>
      <c r="E760" s="130" t="s">
        <v>177</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5"/>
      <c r="C761" s="295"/>
      <c r="D761" s="292"/>
      <c r="E761" s="130" t="s">
        <v>788</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5"/>
      <c r="C762" s="295"/>
      <c r="D762" s="292"/>
      <c r="E762" s="130" t="s">
        <v>39</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5"/>
      <c r="C763" s="295"/>
      <c r="D763" s="292"/>
      <c r="E763" s="10" t="s">
        <v>727</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5"/>
      <c r="C764" s="295"/>
      <c r="D764" s="292"/>
      <c r="E764" s="10" t="s">
        <v>40</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5"/>
      <c r="C765" s="295"/>
      <c r="D765" s="292"/>
      <c r="E765" s="10" t="s">
        <v>41</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301" t="s">
        <v>930</v>
      </c>
      <c r="C766" s="301" t="s">
        <v>179</v>
      </c>
      <c r="D766" s="304" t="s">
        <v>295</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758991.96</v>
      </c>
      <c r="X766" s="184">
        <f t="shared" si="98"/>
        <v>449805.77</v>
      </c>
    </row>
    <row r="767" spans="2:24" ht="94.5">
      <c r="B767" s="295"/>
      <c r="C767" s="295"/>
      <c r="D767" s="292"/>
      <c r="E767" s="12" t="s">
        <v>819</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5"/>
      <c r="C768" s="295"/>
      <c r="D768" s="292"/>
      <c r="E768" s="33" t="s">
        <v>592</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5"/>
      <c r="C769" s="295"/>
      <c r="D769" s="292"/>
      <c r="E769" s="130" t="s">
        <v>42</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5"/>
      <c r="C770" s="295"/>
      <c r="D770" s="292"/>
      <c r="E770" s="130" t="s">
        <v>791</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302"/>
      <c r="C771" s="302"/>
      <c r="D771" s="305"/>
      <c r="E771" s="130" t="s">
        <v>473</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f>
        <v>163842</v>
      </c>
      <c r="X771" s="40">
        <f t="shared" si="98"/>
        <v>12658</v>
      </c>
    </row>
    <row r="772" spans="2:24" ht="15.75">
      <c r="B772" s="301" t="s">
        <v>447</v>
      </c>
      <c r="C772" s="301" t="s">
        <v>869</v>
      </c>
      <c r="D772" s="304" t="s">
        <v>448</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4211745.04</v>
      </c>
      <c r="X772" s="184">
        <f t="shared" si="98"/>
        <v>30344442.92</v>
      </c>
    </row>
    <row r="773" spans="2:24" ht="63">
      <c r="B773" s="295"/>
      <c r="C773" s="295"/>
      <c r="D773" s="292"/>
      <c r="E773" s="275" t="s">
        <v>268</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5"/>
      <c r="C774" s="295"/>
      <c r="D774" s="292"/>
      <c r="E774" s="275" t="s">
        <v>269</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5"/>
      <c r="C775" s="295"/>
      <c r="D775" s="292"/>
      <c r="E775" s="275" t="s">
        <v>270</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5"/>
      <c r="C776" s="295"/>
      <c r="D776" s="292"/>
      <c r="E776" s="275" t="s">
        <v>271</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5"/>
      <c r="C777" s="295"/>
      <c r="D777" s="292"/>
      <c r="E777" s="275" t="s">
        <v>272</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5"/>
      <c r="C778" s="295"/>
      <c r="D778" s="292"/>
      <c r="E778" s="276" t="s">
        <v>480</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5"/>
      <c r="C779" s="295"/>
      <c r="D779" s="292"/>
      <c r="E779" s="277" t="s">
        <v>598</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5"/>
      <c r="C780" s="295"/>
      <c r="D780" s="292"/>
      <c r="E780" s="277" t="s">
        <v>584</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618</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5"/>
      <c r="C782" s="295"/>
      <c r="D782" s="292"/>
      <c r="E782" s="277" t="s">
        <v>619</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5"/>
      <c r="C783" s="295"/>
      <c r="D783" s="292"/>
      <c r="E783" s="277" t="s">
        <v>620</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5"/>
      <c r="C784" s="295"/>
      <c r="D784" s="292"/>
      <c r="E784" s="277" t="s">
        <v>621</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5"/>
      <c r="C785" s="295"/>
      <c r="D785" s="292"/>
      <c r="E785" s="277" t="s">
        <v>893</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5"/>
      <c r="C786" s="295"/>
      <c r="D786" s="292"/>
      <c r="E786" s="277" t="s">
        <v>857</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t="shared" si="98"/>
        <v>0</v>
      </c>
    </row>
    <row r="787" spans="2:24" ht="78.75">
      <c r="B787" s="295"/>
      <c r="C787" s="295"/>
      <c r="D787" s="292"/>
      <c r="E787" s="277" t="s">
        <v>858</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98"/>
        <v>0</v>
      </c>
    </row>
    <row r="788" spans="2:24" ht="63">
      <c r="B788" s="295"/>
      <c r="C788" s="295"/>
      <c r="D788" s="292"/>
      <c r="E788" s="277" t="s">
        <v>859</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98"/>
        <v>0</v>
      </c>
    </row>
    <row r="789" spans="2:24" ht="47.25">
      <c r="B789" s="295"/>
      <c r="C789" s="295"/>
      <c r="D789" s="292"/>
      <c r="E789" s="12" t="s">
        <v>792</v>
      </c>
      <c r="F789" s="32"/>
      <c r="G789" s="18"/>
      <c r="H789" s="242"/>
      <c r="I789" s="259">
        <v>3132</v>
      </c>
      <c r="J789" s="9">
        <v>185000</v>
      </c>
      <c r="K789" s="49"/>
      <c r="L789" s="49"/>
      <c r="M789" s="49"/>
      <c r="N789" s="49"/>
      <c r="O789" s="49"/>
      <c r="P789" s="49">
        <v>185000</v>
      </c>
      <c r="Q789" s="49"/>
      <c r="R789" s="49"/>
      <c r="S789" s="49"/>
      <c r="T789" s="49"/>
      <c r="U789" s="49"/>
      <c r="V789" s="49"/>
      <c r="W789" s="49"/>
      <c r="X789" s="40">
        <f t="shared" si="98"/>
        <v>185000</v>
      </c>
    </row>
    <row r="790" spans="2:24" ht="31.5">
      <c r="B790" s="295"/>
      <c r="C790" s="295"/>
      <c r="D790" s="292"/>
      <c r="E790" s="12" t="s">
        <v>470</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98"/>
        <v>200000</v>
      </c>
    </row>
    <row r="791" spans="2:24" ht="31.5">
      <c r="B791" s="295"/>
      <c r="C791" s="295"/>
      <c r="D791" s="292"/>
      <c r="E791" s="130" t="s">
        <v>310</v>
      </c>
      <c r="F791" s="66">
        <v>8707339</v>
      </c>
      <c r="G791" s="18">
        <f aca="true" t="shared" si="101"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98"/>
        <v>5787474.4</v>
      </c>
    </row>
    <row r="792" spans="2:24" ht="63">
      <c r="B792" s="295"/>
      <c r="C792" s="295"/>
      <c r="D792" s="292"/>
      <c r="E792" s="130" t="s">
        <v>311</v>
      </c>
      <c r="F792" s="66">
        <v>7807134</v>
      </c>
      <c r="G792" s="18">
        <f t="shared" si="101"/>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98"/>
        <v>1416991.7</v>
      </c>
    </row>
    <row r="793" spans="2:24" ht="63">
      <c r="B793" s="295"/>
      <c r="C793" s="295"/>
      <c r="D793" s="292"/>
      <c r="E793" s="130" t="s">
        <v>312</v>
      </c>
      <c r="F793" s="66">
        <v>5551896</v>
      </c>
      <c r="G793" s="18">
        <f t="shared" si="101"/>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f>
        <v>119762.46</v>
      </c>
      <c r="X793" s="40">
        <f t="shared" si="98"/>
        <v>1085517.74</v>
      </c>
    </row>
    <row r="794" spans="2:24" ht="63">
      <c r="B794" s="295"/>
      <c r="C794" s="295"/>
      <c r="D794" s="292"/>
      <c r="E794" s="130" t="s">
        <v>861</v>
      </c>
      <c r="F794" s="66">
        <v>24072945</v>
      </c>
      <c r="G794" s="18">
        <f t="shared" si="101"/>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98"/>
        <v>3709206.14</v>
      </c>
    </row>
    <row r="795" spans="2:24" ht="63">
      <c r="B795" s="295"/>
      <c r="C795" s="295"/>
      <c r="D795" s="292"/>
      <c r="E795" s="130" t="s">
        <v>432</v>
      </c>
      <c r="F795" s="66">
        <v>8315988</v>
      </c>
      <c r="G795" s="18">
        <f t="shared" si="101"/>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98"/>
        <v>1107149.86</v>
      </c>
    </row>
    <row r="796" spans="2:24" ht="63">
      <c r="B796" s="295"/>
      <c r="C796" s="295"/>
      <c r="D796" s="292"/>
      <c r="E796" s="130" t="s">
        <v>860</v>
      </c>
      <c r="F796" s="66">
        <v>10896104</v>
      </c>
      <c r="G796" s="18">
        <f t="shared" si="101"/>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98"/>
        <v>2797946.88</v>
      </c>
    </row>
    <row r="797" spans="2:24" ht="63">
      <c r="B797" s="295"/>
      <c r="C797" s="295"/>
      <c r="D797" s="292"/>
      <c r="E797" s="130" t="s">
        <v>52</v>
      </c>
      <c r="F797" s="66">
        <v>12970218</v>
      </c>
      <c r="G797" s="18">
        <f t="shared" si="101"/>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98"/>
        <v>2044823.12</v>
      </c>
    </row>
    <row r="798" spans="2:24" ht="31.5">
      <c r="B798" s="295"/>
      <c r="C798" s="295"/>
      <c r="D798" s="292"/>
      <c r="E798" s="130" t="s">
        <v>622</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98"/>
        <v>200000</v>
      </c>
    </row>
    <row r="799" spans="2:24" ht="31.5">
      <c r="B799" s="295"/>
      <c r="C799" s="295"/>
      <c r="D799" s="292"/>
      <c r="E799" s="130" t="s">
        <v>623</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f>
        <v>4371.6</v>
      </c>
      <c r="X799" s="40">
        <f t="shared" si="98"/>
        <v>7152628.4</v>
      </c>
    </row>
    <row r="800" spans="2:24" ht="47.25">
      <c r="B800" s="295"/>
      <c r="C800" s="295"/>
      <c r="D800" s="292"/>
      <c r="E800" s="130" t="s">
        <v>624</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98"/>
        <v>12893.28</v>
      </c>
    </row>
    <row r="801" spans="2:24" ht="47.25">
      <c r="B801" s="295"/>
      <c r="C801" s="295"/>
      <c r="D801" s="292"/>
      <c r="E801" s="130" t="s">
        <v>625</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98"/>
        <v>114998.6</v>
      </c>
    </row>
    <row r="802" spans="2:24" ht="63">
      <c r="B802" s="295"/>
      <c r="C802" s="295"/>
      <c r="D802" s="292"/>
      <c r="E802" s="130" t="s">
        <v>626</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98"/>
        <v>117496.73000000001</v>
      </c>
    </row>
    <row r="803" spans="2:24" ht="31.5">
      <c r="B803" s="295"/>
      <c r="C803" s="295"/>
      <c r="D803" s="292"/>
      <c r="E803" s="130" t="s">
        <v>627</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98"/>
        <v>11959.830000000016</v>
      </c>
    </row>
    <row r="804" spans="2:24" ht="63">
      <c r="B804" s="295"/>
      <c r="C804" s="295"/>
      <c r="D804" s="292"/>
      <c r="E804" s="130" t="s">
        <v>475</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aca="true" t="shared" si="102" ref="X804:X867">K804+L804+M804+N804+O804+P804+Q804+R804+S804+T804-W804</f>
        <v>2058916.6</v>
      </c>
    </row>
    <row r="805" spans="2:24" ht="63">
      <c r="B805" s="295"/>
      <c r="C805" s="295"/>
      <c r="D805" s="292"/>
      <c r="E805" s="130" t="s">
        <v>571</v>
      </c>
      <c r="F805" s="66"/>
      <c r="G805" s="18"/>
      <c r="H805" s="218"/>
      <c r="I805" s="259">
        <v>3132</v>
      </c>
      <c r="J805" s="66">
        <v>11780</v>
      </c>
      <c r="K805" s="49"/>
      <c r="L805" s="49"/>
      <c r="M805" s="49"/>
      <c r="N805" s="49"/>
      <c r="O805" s="49">
        <v>11780</v>
      </c>
      <c r="P805" s="49"/>
      <c r="Q805" s="49"/>
      <c r="R805" s="49"/>
      <c r="S805" s="49"/>
      <c r="T805" s="49"/>
      <c r="U805" s="49"/>
      <c r="V805" s="49"/>
      <c r="W805" s="49"/>
      <c r="X805" s="40">
        <f t="shared" si="102"/>
        <v>11780</v>
      </c>
    </row>
    <row r="806" spans="2:24" ht="78.75">
      <c r="B806" s="295"/>
      <c r="C806" s="295"/>
      <c r="D806" s="292"/>
      <c r="E806" s="130" t="s">
        <v>572</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2"/>
        <v>12953.289999999979</v>
      </c>
    </row>
    <row r="807" spans="2:24" ht="63">
      <c r="B807" s="295"/>
      <c r="C807" s="295"/>
      <c r="D807" s="292"/>
      <c r="E807" s="130" t="s">
        <v>573</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2"/>
        <v>30168.770000000004</v>
      </c>
    </row>
    <row r="808" spans="2:24" ht="63">
      <c r="B808" s="295"/>
      <c r="C808" s="295"/>
      <c r="D808" s="292"/>
      <c r="E808" s="130" t="s">
        <v>894</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2"/>
        <v>252211.41000000003</v>
      </c>
    </row>
    <row r="809" spans="2:24" ht="63">
      <c r="B809" s="295"/>
      <c r="C809" s="295"/>
      <c r="D809" s="292"/>
      <c r="E809" s="130" t="s">
        <v>436</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2"/>
        <v>8137.29</v>
      </c>
    </row>
    <row r="810" spans="2:24" ht="63">
      <c r="B810" s="295"/>
      <c r="C810" s="295"/>
      <c r="D810" s="292"/>
      <c r="E810" s="130" t="s">
        <v>245</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2"/>
        <v>49765.37</v>
      </c>
    </row>
    <row r="811" spans="2:24" ht="63">
      <c r="B811" s="295"/>
      <c r="C811" s="295"/>
      <c r="D811" s="292"/>
      <c r="E811" s="130" t="s">
        <v>357</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2"/>
        <v>220755.56</v>
      </c>
    </row>
    <row r="812" spans="2:24" ht="47.25">
      <c r="B812" s="295"/>
      <c r="C812" s="295"/>
      <c r="D812" s="292"/>
      <c r="E812" s="130" t="s">
        <v>851</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2"/>
        <v>109814.8</v>
      </c>
    </row>
    <row r="813" spans="2:24" ht="63">
      <c r="B813" s="295"/>
      <c r="C813" s="295"/>
      <c r="D813" s="292"/>
      <c r="E813" s="130" t="s">
        <v>852</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2"/>
        <v>211404.18000000002</v>
      </c>
    </row>
    <row r="814" spans="2:24" ht="78.75">
      <c r="B814" s="295"/>
      <c r="C814" s="295"/>
      <c r="D814" s="292"/>
      <c r="E814" s="130" t="s">
        <v>168</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2"/>
        <v>128180.97</v>
      </c>
    </row>
    <row r="815" spans="2:24" ht="63">
      <c r="B815" s="295"/>
      <c r="C815" s="295"/>
      <c r="D815" s="292"/>
      <c r="E815" s="130" t="s">
        <v>169</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2"/>
        <v>80000</v>
      </c>
    </row>
    <row r="816" spans="2:24" ht="63">
      <c r="B816" s="295"/>
      <c r="C816" s="295"/>
      <c r="D816" s="292"/>
      <c r="E816" s="130" t="s">
        <v>173</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2"/>
        <v>42000</v>
      </c>
    </row>
    <row r="817" spans="2:24" ht="78.75">
      <c r="B817" s="295"/>
      <c r="C817" s="295"/>
      <c r="D817" s="292"/>
      <c r="E817" s="130" t="s">
        <v>29</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c r="X817" s="40">
        <f t="shared" si="102"/>
        <v>240000</v>
      </c>
    </row>
    <row r="818" spans="2:24" ht="63">
      <c r="B818" s="295"/>
      <c r="C818" s="295"/>
      <c r="D818" s="292"/>
      <c r="E818" s="130" t="s">
        <v>359</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f>
        <v>75342</v>
      </c>
      <c r="X818" s="40">
        <f t="shared" si="102"/>
        <v>122658</v>
      </c>
    </row>
    <row r="819" spans="2:24" ht="63">
      <c r="B819" s="295"/>
      <c r="C819" s="295"/>
      <c r="D819" s="292"/>
      <c r="E819" s="130" t="s">
        <v>853</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c r="X819" s="40">
        <f t="shared" si="102"/>
        <v>160500</v>
      </c>
    </row>
    <row r="820" spans="2:24" ht="47.25">
      <c r="B820" s="295"/>
      <c r="C820" s="295"/>
      <c r="D820" s="292"/>
      <c r="E820" s="130" t="s">
        <v>854</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2"/>
        <v>24483.570000000007</v>
      </c>
    </row>
    <row r="821" spans="2:24" ht="63">
      <c r="B821" s="295"/>
      <c r="C821" s="295"/>
      <c r="D821" s="292"/>
      <c r="E821" s="130" t="s">
        <v>455</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2"/>
        <v>10673.530000000028</v>
      </c>
    </row>
    <row r="822" spans="2:24" ht="31.5">
      <c r="B822" s="295"/>
      <c r="C822" s="295"/>
      <c r="D822" s="292"/>
      <c r="E822" s="130" t="s">
        <v>696</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2"/>
        <v>245952.9</v>
      </c>
    </row>
    <row r="823" spans="2:24" ht="63">
      <c r="B823" s="295"/>
      <c r="C823" s="295"/>
      <c r="D823" s="292"/>
      <c r="E823" s="134" t="s">
        <v>43</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2"/>
        <v>380000</v>
      </c>
    </row>
    <row r="824" spans="2:24" ht="15.75">
      <c r="B824" s="308" t="s">
        <v>926</v>
      </c>
      <c r="C824" s="308" t="s">
        <v>750</v>
      </c>
      <c r="D824" s="304" t="s">
        <v>437</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2"/>
        <v>285000</v>
      </c>
    </row>
    <row r="825" spans="2:24" ht="31.5">
      <c r="B825" s="325"/>
      <c r="C825" s="325"/>
      <c r="D825" s="292"/>
      <c r="E825" s="135" t="s">
        <v>44</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2"/>
        <v>285000</v>
      </c>
    </row>
    <row r="826" spans="2:24" ht="15.75">
      <c r="B826" s="325"/>
      <c r="C826" s="325"/>
      <c r="D826" s="292"/>
      <c r="E826" s="53" t="s">
        <v>45</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2"/>
        <v>205000</v>
      </c>
    </row>
    <row r="827" spans="2:24" ht="47.25" hidden="1">
      <c r="B827" s="325"/>
      <c r="C827" s="325"/>
      <c r="D827" s="292"/>
      <c r="E827" s="136" t="s">
        <v>46</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2"/>
        <v>0</v>
      </c>
    </row>
    <row r="828" spans="2:24" ht="31.5">
      <c r="B828" s="309"/>
      <c r="C828" s="309"/>
      <c r="D828" s="305"/>
      <c r="E828" s="136" t="s">
        <v>47</v>
      </c>
      <c r="F828" s="49"/>
      <c r="G828" s="129"/>
      <c r="H828" s="220"/>
      <c r="I828" s="252">
        <v>3210</v>
      </c>
      <c r="J828" s="21">
        <v>80000</v>
      </c>
      <c r="K828" s="49"/>
      <c r="L828" s="49"/>
      <c r="M828" s="49"/>
      <c r="N828" s="49"/>
      <c r="O828" s="49"/>
      <c r="P828" s="49">
        <v>80000</v>
      </c>
      <c r="Q828" s="49"/>
      <c r="R828" s="49"/>
      <c r="S828" s="49"/>
      <c r="T828" s="49"/>
      <c r="U828" s="49"/>
      <c r="V828" s="49"/>
      <c r="W828" s="49"/>
      <c r="X828" s="40">
        <f t="shared" si="102"/>
        <v>80000</v>
      </c>
    </row>
    <row r="829" spans="2:24" ht="15.75">
      <c r="B829" s="299" t="s">
        <v>927</v>
      </c>
      <c r="C829" s="299" t="s">
        <v>765</v>
      </c>
      <c r="D829" s="303" t="s">
        <v>936</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1566067.53</v>
      </c>
      <c r="X829" s="184">
        <f t="shared" si="102"/>
        <v>1770298.8</v>
      </c>
    </row>
    <row r="830" spans="2:24" ht="94.5">
      <c r="B830" s="299"/>
      <c r="C830" s="299"/>
      <c r="D830" s="303"/>
      <c r="E830" s="19" t="s">
        <v>51</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2"/>
        <v>0</v>
      </c>
    </row>
    <row r="831" spans="2:24" ht="63">
      <c r="B831" s="299"/>
      <c r="C831" s="299"/>
      <c r="D831" s="303"/>
      <c r="E831" s="10" t="s">
        <v>174</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2"/>
        <v>0</v>
      </c>
    </row>
    <row r="832" spans="2:24" ht="47.25">
      <c r="B832" s="299"/>
      <c r="C832" s="299"/>
      <c r="D832" s="303"/>
      <c r="E832" s="28" t="s">
        <v>122</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2"/>
        <v>0</v>
      </c>
    </row>
    <row r="833" spans="2:24" ht="47.25">
      <c r="B833" s="299"/>
      <c r="C833" s="299"/>
      <c r="D833" s="303"/>
      <c r="E833" s="28" t="s">
        <v>123</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2"/>
        <v>0</v>
      </c>
    </row>
    <row r="834" spans="2:24" ht="31.5">
      <c r="B834" s="299"/>
      <c r="C834" s="299"/>
      <c r="D834" s="303"/>
      <c r="E834" s="130" t="s">
        <v>48</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2"/>
        <v>50000</v>
      </c>
    </row>
    <row r="835" spans="2:24" ht="78.75">
      <c r="B835" s="299"/>
      <c r="C835" s="299"/>
      <c r="D835" s="303"/>
      <c r="E835" s="130" t="s">
        <v>49</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2"/>
        <v>17137.009999999995</v>
      </c>
    </row>
    <row r="836" spans="2:24" ht="31.5">
      <c r="B836" s="299"/>
      <c r="C836" s="299"/>
      <c r="D836" s="303"/>
      <c r="E836" s="130" t="s">
        <v>557</v>
      </c>
      <c r="F836" s="66"/>
      <c r="G836" s="18"/>
      <c r="H836" s="218"/>
      <c r="I836" s="251">
        <v>2281</v>
      </c>
      <c r="J836" s="66">
        <v>150000</v>
      </c>
      <c r="K836" s="49"/>
      <c r="L836" s="49"/>
      <c r="M836" s="49"/>
      <c r="N836" s="49"/>
      <c r="O836" s="49"/>
      <c r="P836" s="49"/>
      <c r="Q836" s="49"/>
      <c r="R836" s="49"/>
      <c r="S836" s="49">
        <v>150000</v>
      </c>
      <c r="T836" s="49"/>
      <c r="U836" s="49"/>
      <c r="V836" s="49"/>
      <c r="W836" s="49"/>
      <c r="X836" s="40">
        <f t="shared" si="102"/>
        <v>150000</v>
      </c>
    </row>
    <row r="837" spans="2:24" ht="78.75">
      <c r="B837" s="299"/>
      <c r="C837" s="299"/>
      <c r="D837" s="303"/>
      <c r="E837" s="130" t="s">
        <v>474</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2"/>
        <v>193000</v>
      </c>
    </row>
    <row r="838" spans="2:24" ht="47.25">
      <c r="B838" s="299"/>
      <c r="C838" s="299"/>
      <c r="D838" s="303"/>
      <c r="E838" s="137" t="s">
        <v>923</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2"/>
        <v>20000</v>
      </c>
    </row>
    <row r="839" spans="2:24" ht="47.25">
      <c r="B839" s="299"/>
      <c r="C839" s="299"/>
      <c r="D839" s="303"/>
      <c r="E839" s="130" t="s">
        <v>242</v>
      </c>
      <c r="F839" s="49"/>
      <c r="G839" s="18"/>
      <c r="H839" s="220"/>
      <c r="I839" s="252">
        <v>3110</v>
      </c>
      <c r="J839" s="21">
        <v>20000</v>
      </c>
      <c r="K839" s="49"/>
      <c r="L839" s="49"/>
      <c r="M839" s="49"/>
      <c r="N839" s="49"/>
      <c r="O839" s="49"/>
      <c r="P839" s="49"/>
      <c r="Q839" s="49"/>
      <c r="R839" s="49"/>
      <c r="S839" s="49"/>
      <c r="T839" s="49">
        <v>20000</v>
      </c>
      <c r="U839" s="49"/>
      <c r="V839" s="49"/>
      <c r="W839" s="49"/>
      <c r="X839" s="40">
        <f t="shared" si="102"/>
        <v>20000</v>
      </c>
    </row>
    <row r="840" spans="2:24" ht="47.25">
      <c r="B840" s="299"/>
      <c r="C840" s="299"/>
      <c r="D840" s="303"/>
      <c r="E840" s="36" t="s">
        <v>477</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2"/>
        <v>1262500</v>
      </c>
    </row>
    <row r="841" spans="2:24" ht="47.25">
      <c r="B841" s="299"/>
      <c r="C841" s="299"/>
      <c r="D841" s="303"/>
      <c r="E841" s="10" t="s">
        <v>478</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2"/>
        <v>0</v>
      </c>
    </row>
    <row r="842" spans="2:24" ht="47.25">
      <c r="B842" s="299"/>
      <c r="C842" s="299"/>
      <c r="D842" s="303"/>
      <c r="E842" s="10" t="s">
        <v>243</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2"/>
        <v>12500</v>
      </c>
    </row>
    <row r="843" spans="2:24" ht="31.5">
      <c r="B843" s="299"/>
      <c r="C843" s="299"/>
      <c r="D843" s="303"/>
      <c r="E843" s="10" t="s">
        <v>244</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2"/>
        <v>1250000</v>
      </c>
    </row>
    <row r="844" spans="2:24" ht="47.25">
      <c r="B844" s="299"/>
      <c r="C844" s="299"/>
      <c r="D844" s="303"/>
      <c r="E844" s="36" t="s">
        <v>282</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155222.75</v>
      </c>
      <c r="X844" s="40">
        <f t="shared" si="102"/>
        <v>77661.79000000001</v>
      </c>
    </row>
    <row r="845" spans="2:24" ht="94.5">
      <c r="B845" s="299"/>
      <c r="C845" s="299"/>
      <c r="D845" s="303"/>
      <c r="E845" s="33" t="s">
        <v>124</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2"/>
        <v>0</v>
      </c>
    </row>
    <row r="846" spans="2:24" ht="63">
      <c r="B846" s="299"/>
      <c r="C846" s="299"/>
      <c r="D846" s="303"/>
      <c r="E846" s="33" t="s">
        <v>125</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2"/>
        <v>0</v>
      </c>
    </row>
    <row r="847" spans="2:24" ht="94.5">
      <c r="B847" s="299"/>
      <c r="C847" s="299"/>
      <c r="D847" s="303"/>
      <c r="E847" s="33" t="s">
        <v>738</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f>
        <v>19000</v>
      </c>
      <c r="X847" s="40">
        <f t="shared" si="102"/>
        <v>44750</v>
      </c>
    </row>
    <row r="848" spans="2:24" ht="63">
      <c r="B848" s="299"/>
      <c r="C848" s="299"/>
      <c r="D848" s="303"/>
      <c r="E848" s="33" t="s">
        <v>739</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2"/>
        <v>32911.78999999999</v>
      </c>
    </row>
    <row r="849" spans="2:24" ht="15.75">
      <c r="B849" s="194"/>
      <c r="C849" s="195"/>
      <c r="D849" s="297" t="s">
        <v>867</v>
      </c>
      <c r="E849" s="298"/>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216872.22</v>
      </c>
      <c r="X849" s="60">
        <f t="shared" si="102"/>
        <v>183126.99999999997</v>
      </c>
    </row>
    <row r="850" spans="2:24" ht="15.75">
      <c r="B850" s="310" t="s">
        <v>745</v>
      </c>
      <c r="C850" s="310" t="s">
        <v>743</v>
      </c>
      <c r="D850" s="290" t="s">
        <v>130</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t="shared" si="102"/>
        <v>100</v>
      </c>
    </row>
    <row r="851" spans="2:24" ht="31.5">
      <c r="B851" s="310"/>
      <c r="C851" s="310"/>
      <c r="D851" s="290"/>
      <c r="E851" s="31" t="s">
        <v>593</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02"/>
        <v>100</v>
      </c>
    </row>
    <row r="852" spans="2:24" ht="15.75">
      <c r="B852" s="299" t="s">
        <v>927</v>
      </c>
      <c r="C852" s="299" t="s">
        <v>765</v>
      </c>
      <c r="D852" s="303" t="s">
        <v>936</v>
      </c>
      <c r="E852" s="204"/>
      <c r="F852" s="57"/>
      <c r="G852" s="61"/>
      <c r="H852" s="214"/>
      <c r="I852" s="247"/>
      <c r="J852" s="192">
        <f>J853+J857+J860+J861+J862+J863</f>
        <v>319999.22</v>
      </c>
      <c r="K852" s="192">
        <f aca="true" t="shared" si="113" ref="K852:W852">K853+K857+K860+K861+K862+K863</f>
        <v>0</v>
      </c>
      <c r="L852" s="192">
        <f t="shared" si="113"/>
        <v>84949.29000000001</v>
      </c>
      <c r="M852" s="192">
        <f t="shared" si="113"/>
        <v>0</v>
      </c>
      <c r="N852" s="192">
        <f t="shared" si="113"/>
        <v>0</v>
      </c>
      <c r="O852" s="192">
        <f t="shared" si="113"/>
        <v>80977.93</v>
      </c>
      <c r="P852" s="192">
        <f t="shared" si="113"/>
        <v>57036</v>
      </c>
      <c r="Q852" s="192">
        <f t="shared" si="113"/>
        <v>0</v>
      </c>
      <c r="R852" s="192">
        <f t="shared" si="113"/>
        <v>97036</v>
      </c>
      <c r="S852" s="192">
        <f t="shared" si="113"/>
        <v>0</v>
      </c>
      <c r="T852" s="192">
        <f t="shared" si="113"/>
        <v>0</v>
      </c>
      <c r="U852" s="192">
        <f t="shared" si="113"/>
        <v>0</v>
      </c>
      <c r="V852" s="192">
        <f t="shared" si="113"/>
        <v>0</v>
      </c>
      <c r="W852" s="192">
        <f t="shared" si="113"/>
        <v>136972.22</v>
      </c>
      <c r="X852" s="184">
        <f t="shared" si="102"/>
        <v>183026.99999999997</v>
      </c>
    </row>
    <row r="853" spans="2:24" ht="63">
      <c r="B853" s="299"/>
      <c r="C853" s="299"/>
      <c r="D853" s="303"/>
      <c r="E853" s="39" t="s">
        <v>126</v>
      </c>
      <c r="F853" s="57"/>
      <c r="G853" s="61"/>
      <c r="H853" s="214"/>
      <c r="I853" s="247"/>
      <c r="J853" s="40">
        <f>J854+J855+J856</f>
        <v>223472</v>
      </c>
      <c r="K853" s="40">
        <f aca="true" t="shared" si="114" ref="K853:W853">K854+K855+K856</f>
        <v>0</v>
      </c>
      <c r="L853" s="40">
        <f t="shared" si="114"/>
        <v>5.7</v>
      </c>
      <c r="M853" s="40">
        <f t="shared" si="114"/>
        <v>0</v>
      </c>
      <c r="N853" s="40">
        <f t="shared" si="114"/>
        <v>0</v>
      </c>
      <c r="O853" s="40">
        <f t="shared" si="114"/>
        <v>29394.3</v>
      </c>
      <c r="P853" s="40">
        <f t="shared" si="114"/>
        <v>97036</v>
      </c>
      <c r="Q853" s="40">
        <f t="shared" si="114"/>
        <v>0</v>
      </c>
      <c r="R853" s="40">
        <f t="shared" si="114"/>
        <v>97036</v>
      </c>
      <c r="S853" s="40">
        <f t="shared" si="114"/>
        <v>0</v>
      </c>
      <c r="T853" s="40">
        <f t="shared" si="114"/>
        <v>0</v>
      </c>
      <c r="U853" s="40">
        <f t="shared" si="114"/>
        <v>0</v>
      </c>
      <c r="V853" s="40">
        <f t="shared" si="114"/>
        <v>0</v>
      </c>
      <c r="W853" s="40">
        <f t="shared" si="114"/>
        <v>40445</v>
      </c>
      <c r="X853" s="40">
        <f t="shared" si="102"/>
        <v>183027</v>
      </c>
    </row>
    <row r="854" spans="2:24" ht="63">
      <c r="B854" s="299"/>
      <c r="C854" s="299"/>
      <c r="D854" s="303"/>
      <c r="E854" s="11" t="s">
        <v>127</v>
      </c>
      <c r="F854" s="57"/>
      <c r="G854" s="61"/>
      <c r="H854" s="214"/>
      <c r="I854" s="247">
        <v>3110</v>
      </c>
      <c r="J854" s="9">
        <v>5.7</v>
      </c>
      <c r="K854" s="49"/>
      <c r="L854" s="49">
        <v>5.7</v>
      </c>
      <c r="M854" s="49"/>
      <c r="N854" s="49"/>
      <c r="O854" s="49"/>
      <c r="P854" s="49"/>
      <c r="Q854" s="49"/>
      <c r="R854" s="49"/>
      <c r="S854" s="49"/>
      <c r="T854" s="49"/>
      <c r="U854" s="49"/>
      <c r="V854" s="49"/>
      <c r="W854" s="49">
        <v>5.7</v>
      </c>
      <c r="X854" s="40">
        <f t="shared" si="102"/>
        <v>0</v>
      </c>
    </row>
    <row r="855" spans="2:24" ht="47.25">
      <c r="B855" s="299"/>
      <c r="C855" s="299"/>
      <c r="D855" s="303"/>
      <c r="E855" s="139" t="s">
        <v>740</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02"/>
        <v>0</v>
      </c>
    </row>
    <row r="856" spans="2:24" ht="47.25">
      <c r="B856" s="299"/>
      <c r="C856" s="299"/>
      <c r="D856" s="303"/>
      <c r="E856" s="139" t="s">
        <v>206</v>
      </c>
      <c r="F856" s="21"/>
      <c r="G856" s="140"/>
      <c r="H856" s="217"/>
      <c r="I856" s="250">
        <v>3132</v>
      </c>
      <c r="J856" s="141">
        <v>194072</v>
      </c>
      <c r="K856" s="200"/>
      <c r="L856" s="200"/>
      <c r="M856" s="200"/>
      <c r="N856" s="200"/>
      <c r="O856" s="200"/>
      <c r="P856" s="200">
        <v>97036</v>
      </c>
      <c r="Q856" s="200"/>
      <c r="R856" s="200">
        <v>97036</v>
      </c>
      <c r="S856" s="200"/>
      <c r="T856" s="200"/>
      <c r="U856" s="200"/>
      <c r="V856" s="200"/>
      <c r="W856" s="49">
        <v>11045</v>
      </c>
      <c r="X856" s="40">
        <f t="shared" si="102"/>
        <v>183027</v>
      </c>
    </row>
    <row r="857" spans="2:24" ht="63">
      <c r="B857" s="299"/>
      <c r="C857" s="299"/>
      <c r="D857" s="303"/>
      <c r="E857" s="39" t="s">
        <v>128</v>
      </c>
      <c r="F857" s="57"/>
      <c r="G857" s="61"/>
      <c r="H857" s="214"/>
      <c r="I857" s="247"/>
      <c r="J857" s="40">
        <f>J858+J859</f>
        <v>38611.22</v>
      </c>
      <c r="K857" s="40">
        <f aca="true" t="shared" si="115" ref="K857:W857">K858+K859</f>
        <v>0</v>
      </c>
      <c r="L857" s="40">
        <f t="shared" si="115"/>
        <v>27027.59</v>
      </c>
      <c r="M857" s="40">
        <f t="shared" si="115"/>
        <v>0</v>
      </c>
      <c r="N857" s="40">
        <f t="shared" si="115"/>
        <v>0</v>
      </c>
      <c r="O857" s="40">
        <f t="shared" si="115"/>
        <v>11583.63</v>
      </c>
      <c r="P857" s="40">
        <f t="shared" si="115"/>
        <v>0</v>
      </c>
      <c r="Q857" s="40">
        <f t="shared" si="115"/>
        <v>0</v>
      </c>
      <c r="R857" s="40">
        <f t="shared" si="115"/>
        <v>0</v>
      </c>
      <c r="S857" s="40">
        <f t="shared" si="115"/>
        <v>0</v>
      </c>
      <c r="T857" s="40">
        <f t="shared" si="115"/>
        <v>0</v>
      </c>
      <c r="U857" s="40">
        <f t="shared" si="115"/>
        <v>0</v>
      </c>
      <c r="V857" s="40">
        <f t="shared" si="115"/>
        <v>0</v>
      </c>
      <c r="W857" s="40">
        <f t="shared" si="115"/>
        <v>38611.22</v>
      </c>
      <c r="X857" s="40">
        <f t="shared" si="102"/>
        <v>0</v>
      </c>
    </row>
    <row r="858" spans="2:24" ht="78.75">
      <c r="B858" s="299"/>
      <c r="C858" s="299"/>
      <c r="D858" s="303"/>
      <c r="E858" s="41" t="s">
        <v>155</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02"/>
        <v>0</v>
      </c>
    </row>
    <row r="859" spans="2:24" ht="47.25">
      <c r="B859" s="299"/>
      <c r="C859" s="299"/>
      <c r="D859" s="303"/>
      <c r="E859" s="139" t="s">
        <v>60</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02"/>
        <v>0</v>
      </c>
    </row>
    <row r="860" spans="2:24" ht="126">
      <c r="B860" s="299"/>
      <c r="C860" s="299"/>
      <c r="D860" s="303"/>
      <c r="E860" s="42" t="s">
        <v>156</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02"/>
        <v>0</v>
      </c>
    </row>
    <row r="861" spans="2:24" ht="31.5" hidden="1">
      <c r="B861" s="299"/>
      <c r="C861" s="299"/>
      <c r="D861" s="303"/>
      <c r="E861" s="31" t="s">
        <v>593</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02"/>
        <v>0</v>
      </c>
    </row>
    <row r="862" spans="2:24" ht="94.5" hidden="1">
      <c r="B862" s="299"/>
      <c r="C862" s="299"/>
      <c r="D862" s="303"/>
      <c r="E862" s="31" t="s">
        <v>594</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02"/>
        <v>0</v>
      </c>
    </row>
    <row r="863" spans="2:24" ht="47.25" hidden="1">
      <c r="B863" s="299"/>
      <c r="C863" s="299"/>
      <c r="D863" s="303"/>
      <c r="E863" s="31" t="s">
        <v>664</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02"/>
        <v>0</v>
      </c>
    </row>
    <row r="864" spans="2:24" ht="15.75">
      <c r="B864" s="205"/>
      <c r="C864" s="205"/>
      <c r="D864" s="286" t="s">
        <v>31</v>
      </c>
      <c r="E864" s="306"/>
      <c r="F864" s="142"/>
      <c r="G864" s="143"/>
      <c r="H864" s="243"/>
      <c r="I864" s="260"/>
      <c r="J864" s="144">
        <f>J865</f>
        <v>359000</v>
      </c>
      <c r="K864" s="144">
        <f aca="true" t="shared" si="116" ref="K864:W864">K865</f>
        <v>0</v>
      </c>
      <c r="L864" s="144">
        <f t="shared" si="116"/>
        <v>0</v>
      </c>
      <c r="M864" s="144">
        <f t="shared" si="116"/>
        <v>0</v>
      </c>
      <c r="N864" s="144">
        <f t="shared" si="116"/>
        <v>0</v>
      </c>
      <c r="O864" s="144">
        <f t="shared" si="116"/>
        <v>0</v>
      </c>
      <c r="P864" s="144">
        <f t="shared" si="116"/>
        <v>359000</v>
      </c>
      <c r="Q864" s="144">
        <f t="shared" si="116"/>
        <v>0</v>
      </c>
      <c r="R864" s="144">
        <f t="shared" si="116"/>
        <v>0</v>
      </c>
      <c r="S864" s="144">
        <f t="shared" si="116"/>
        <v>0</v>
      </c>
      <c r="T864" s="144">
        <f t="shared" si="116"/>
        <v>0</v>
      </c>
      <c r="U864" s="144">
        <f t="shared" si="116"/>
        <v>0</v>
      </c>
      <c r="V864" s="144">
        <f t="shared" si="116"/>
        <v>0</v>
      </c>
      <c r="W864" s="144">
        <f t="shared" si="116"/>
        <v>0</v>
      </c>
      <c r="X864" s="60">
        <f t="shared" si="102"/>
        <v>359000</v>
      </c>
    </row>
    <row r="865" spans="2:24" ht="15.75">
      <c r="B865" s="307" t="s">
        <v>745</v>
      </c>
      <c r="C865" s="307" t="s">
        <v>743</v>
      </c>
      <c r="D865" s="303" t="s">
        <v>130</v>
      </c>
      <c r="E865" s="42"/>
      <c r="F865" s="57"/>
      <c r="G865" s="61"/>
      <c r="H865" s="214"/>
      <c r="I865" s="247"/>
      <c r="J865" s="210">
        <f>J868+J867+J866</f>
        <v>359000</v>
      </c>
      <c r="K865" s="210">
        <f aca="true" t="shared" si="117" ref="K865:W865">K868+K867+K866</f>
        <v>0</v>
      </c>
      <c r="L865" s="210">
        <f t="shared" si="117"/>
        <v>0</v>
      </c>
      <c r="M865" s="210">
        <f t="shared" si="117"/>
        <v>0</v>
      </c>
      <c r="N865" s="210">
        <f t="shared" si="117"/>
        <v>0</v>
      </c>
      <c r="O865" s="210">
        <f t="shared" si="117"/>
        <v>0</v>
      </c>
      <c r="P865" s="210">
        <f t="shared" si="117"/>
        <v>359000</v>
      </c>
      <c r="Q865" s="210">
        <f t="shared" si="117"/>
        <v>0</v>
      </c>
      <c r="R865" s="210">
        <f t="shared" si="117"/>
        <v>0</v>
      </c>
      <c r="S865" s="210">
        <f t="shared" si="117"/>
        <v>0</v>
      </c>
      <c r="T865" s="210">
        <f t="shared" si="117"/>
        <v>0</v>
      </c>
      <c r="U865" s="210">
        <f t="shared" si="117"/>
        <v>0</v>
      </c>
      <c r="V865" s="210">
        <f t="shared" si="117"/>
        <v>0</v>
      </c>
      <c r="W865" s="210">
        <f t="shared" si="117"/>
        <v>0</v>
      </c>
      <c r="X865" s="184">
        <f t="shared" si="102"/>
        <v>359000</v>
      </c>
    </row>
    <row r="866" spans="2:24" ht="31.5">
      <c r="B866" s="307"/>
      <c r="C866" s="307"/>
      <c r="D866" s="303"/>
      <c r="E866" s="51" t="s">
        <v>32</v>
      </c>
      <c r="F866" s="57"/>
      <c r="G866" s="61"/>
      <c r="H866" s="214"/>
      <c r="I866" s="247">
        <v>3110</v>
      </c>
      <c r="J866" s="9">
        <v>90000</v>
      </c>
      <c r="K866" s="49"/>
      <c r="L866" s="49"/>
      <c r="M866" s="49"/>
      <c r="N866" s="49"/>
      <c r="O866" s="49"/>
      <c r="P866" s="49">
        <v>90000</v>
      </c>
      <c r="Q866" s="49"/>
      <c r="R866" s="49"/>
      <c r="S866" s="49"/>
      <c r="T866" s="49"/>
      <c r="U866" s="49"/>
      <c r="V866" s="49"/>
      <c r="W866" s="49"/>
      <c r="X866" s="40">
        <f t="shared" si="102"/>
        <v>90000</v>
      </c>
    </row>
    <row r="867" spans="2:24" ht="63">
      <c r="B867" s="307"/>
      <c r="C867" s="307"/>
      <c r="D867" s="303"/>
      <c r="E867" s="51" t="s">
        <v>65</v>
      </c>
      <c r="F867" s="57"/>
      <c r="G867" s="61"/>
      <c r="H867" s="214"/>
      <c r="I867" s="247">
        <v>3110</v>
      </c>
      <c r="J867" s="9">
        <v>150000</v>
      </c>
      <c r="K867" s="49"/>
      <c r="L867" s="49"/>
      <c r="M867" s="49"/>
      <c r="N867" s="49"/>
      <c r="O867" s="49"/>
      <c r="P867" s="49">
        <v>150000</v>
      </c>
      <c r="Q867" s="49"/>
      <c r="R867" s="49"/>
      <c r="S867" s="49"/>
      <c r="T867" s="49"/>
      <c r="U867" s="49"/>
      <c r="V867" s="49"/>
      <c r="W867" s="49"/>
      <c r="X867" s="40">
        <f t="shared" si="102"/>
        <v>150000</v>
      </c>
    </row>
    <row r="868" spans="2:24" ht="47.25">
      <c r="B868" s="307"/>
      <c r="C868" s="307"/>
      <c r="D868" s="303"/>
      <c r="E868" s="51" t="s">
        <v>223</v>
      </c>
      <c r="F868" s="57"/>
      <c r="G868" s="61"/>
      <c r="H868" s="214"/>
      <c r="I868" s="247">
        <v>3110</v>
      </c>
      <c r="J868" s="9">
        <v>119000</v>
      </c>
      <c r="K868" s="49"/>
      <c r="L868" s="49"/>
      <c r="M868" s="49"/>
      <c r="N868" s="49"/>
      <c r="O868" s="49"/>
      <c r="P868" s="49">
        <v>119000</v>
      </c>
      <c r="Q868" s="49"/>
      <c r="R868" s="49"/>
      <c r="S868" s="49"/>
      <c r="T868" s="49"/>
      <c r="U868" s="49"/>
      <c r="V868" s="49"/>
      <c r="W868" s="49"/>
      <c r="X868" s="40">
        <f aca="true" t="shared" si="118" ref="X868:X881">K868+L868+M868+N868+O868+P868+Q868+R868+S868+T868-W868</f>
        <v>119000</v>
      </c>
    </row>
    <row r="869" spans="2:24" ht="15.75">
      <c r="B869" s="205"/>
      <c r="C869" s="205"/>
      <c r="D869" s="286" t="s">
        <v>224</v>
      </c>
      <c r="E869" s="306"/>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609436</v>
      </c>
      <c r="X869" s="60">
        <f t="shared" si="118"/>
        <v>819500</v>
      </c>
    </row>
    <row r="870" spans="2:24" ht="15.75">
      <c r="B870" s="308" t="s">
        <v>315</v>
      </c>
      <c r="C870" s="308" t="s">
        <v>868</v>
      </c>
      <c r="D870" s="304" t="s">
        <v>225</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8"/>
        <v>0</v>
      </c>
    </row>
    <row r="871" spans="2:24" ht="110.25">
      <c r="B871" s="325"/>
      <c r="C871" s="325"/>
      <c r="D871" s="292"/>
      <c r="E871" s="51" t="s">
        <v>358</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8"/>
        <v>0</v>
      </c>
    </row>
    <row r="872" spans="2:24" ht="78.75">
      <c r="B872" s="325"/>
      <c r="C872" s="325"/>
      <c r="D872" s="292"/>
      <c r="E872" s="51" t="s">
        <v>895</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8"/>
        <v>0</v>
      </c>
    </row>
    <row r="873" spans="2:24" ht="110.25">
      <c r="B873" s="309"/>
      <c r="C873" s="309"/>
      <c r="D873" s="305"/>
      <c r="E873" s="51" t="s">
        <v>249</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8"/>
        <v>0</v>
      </c>
    </row>
    <row r="874" spans="2:24" ht="15.75">
      <c r="B874" s="308" t="s">
        <v>215</v>
      </c>
      <c r="C874" s="308" t="s">
        <v>868</v>
      </c>
      <c r="D874" s="304" t="s">
        <v>680</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8"/>
        <v>200000</v>
      </c>
    </row>
    <row r="875" spans="2:24" ht="94.5">
      <c r="B875" s="309"/>
      <c r="C875" s="309"/>
      <c r="D875" s="305"/>
      <c r="E875" s="42" t="s">
        <v>595</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8"/>
        <v>200000</v>
      </c>
    </row>
    <row r="876" spans="2:24" ht="15.75">
      <c r="B876" s="326" t="s">
        <v>839</v>
      </c>
      <c r="C876" s="326" t="s">
        <v>868</v>
      </c>
      <c r="D876" s="291" t="s">
        <v>840</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300000</v>
      </c>
      <c r="X876" s="184">
        <f t="shared" si="118"/>
        <v>619500</v>
      </c>
    </row>
    <row r="877" spans="2:24" ht="47.25">
      <c r="B877" s="325"/>
      <c r="C877" s="325"/>
      <c r="D877" s="292"/>
      <c r="E877" s="51" t="s">
        <v>841</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8"/>
        <v>0</v>
      </c>
    </row>
    <row r="878" spans="2:24" ht="78.75">
      <c r="B878" s="327"/>
      <c r="C878" s="327"/>
      <c r="D878" s="293"/>
      <c r="E878" s="51" t="s">
        <v>842</v>
      </c>
      <c r="F878" s="57"/>
      <c r="G878" s="61"/>
      <c r="H878" s="214"/>
      <c r="I878" s="247">
        <v>3220</v>
      </c>
      <c r="J878" s="9">
        <v>619500</v>
      </c>
      <c r="K878" s="49"/>
      <c r="L878" s="49"/>
      <c r="M878" s="49"/>
      <c r="N878" s="49"/>
      <c r="O878" s="49"/>
      <c r="P878" s="49"/>
      <c r="Q878" s="49"/>
      <c r="R878" s="49"/>
      <c r="S878" s="49">
        <v>619500</v>
      </c>
      <c r="T878" s="49"/>
      <c r="U878" s="49"/>
      <c r="V878" s="49"/>
      <c r="W878" s="49"/>
      <c r="X878" s="40">
        <f t="shared" si="118"/>
        <v>619500</v>
      </c>
    </row>
    <row r="879" spans="2:24" ht="15.75">
      <c r="B879" s="188"/>
      <c r="C879" s="188"/>
      <c r="D879" s="190" t="s">
        <v>181</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93410249.85</v>
      </c>
      <c r="X879" s="60">
        <f t="shared" si="118"/>
        <v>141113926.93999997</v>
      </c>
    </row>
    <row r="880" spans="2:24" ht="126">
      <c r="B880" s="174">
        <v>180411</v>
      </c>
      <c r="C880" s="174"/>
      <c r="D880" s="174" t="s">
        <v>56</v>
      </c>
      <c r="E880" s="174" t="s">
        <v>617</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8"/>
        <v>13969052.799999997</v>
      </c>
    </row>
    <row r="881" spans="2:24" ht="15.75">
      <c r="B881" s="322" t="s">
        <v>669</v>
      </c>
      <c r="C881" s="323"/>
      <c r="D881" s="324"/>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93410249.85</v>
      </c>
      <c r="X881" s="60">
        <f t="shared" si="118"/>
        <v>155082979.73999998</v>
      </c>
    </row>
  </sheetData>
  <sheetProtection/>
  <mergeCells count="195">
    <mergeCell ref="B373:B390"/>
    <mergeCell ref="C373:C390"/>
    <mergeCell ref="B392:B446"/>
    <mergeCell ref="C392:C446"/>
    <mergeCell ref="C268:C280"/>
    <mergeCell ref="B284:B287"/>
    <mergeCell ref="C326:C342"/>
    <mergeCell ref="C352:C365"/>
    <mergeCell ref="B352:B365"/>
    <mergeCell ref="B296:B300"/>
    <mergeCell ref="B324:B325"/>
    <mergeCell ref="B326:B342"/>
    <mergeCell ref="B288:B295"/>
    <mergeCell ref="C288:C295"/>
    <mergeCell ref="C284:C287"/>
    <mergeCell ref="B366:B372"/>
    <mergeCell ref="B9:I9"/>
    <mergeCell ref="B850:B851"/>
    <mergeCell ref="C850:C851"/>
    <mergeCell ref="D850:D851"/>
    <mergeCell ref="B301:B323"/>
    <mergeCell ref="D301:D323"/>
    <mergeCell ref="B346:B351"/>
    <mergeCell ref="C346:C351"/>
    <mergeCell ref="B678:B680"/>
    <mergeCell ref="B40:B151"/>
    <mergeCell ref="B2:I2"/>
    <mergeCell ref="B13:I13"/>
    <mergeCell ref="B12:I12"/>
    <mergeCell ref="B3:I3"/>
    <mergeCell ref="B4:I4"/>
    <mergeCell ref="B5:I5"/>
    <mergeCell ref="B6:I6"/>
    <mergeCell ref="B10:I10"/>
    <mergeCell ref="B11:I11"/>
    <mergeCell ref="B7:I7"/>
    <mergeCell ref="I585:I586"/>
    <mergeCell ref="D288:D295"/>
    <mergeCell ref="C301:C323"/>
    <mergeCell ref="D366:D372"/>
    <mergeCell ref="C366:C372"/>
    <mergeCell ref="D346:D351"/>
    <mergeCell ref="C296:C300"/>
    <mergeCell ref="D296:D300"/>
    <mergeCell ref="C40:C151"/>
    <mergeCell ref="D17:E17"/>
    <mergeCell ref="B18:B28"/>
    <mergeCell ref="D18:D28"/>
    <mergeCell ref="D33:E33"/>
    <mergeCell ref="B473:B504"/>
    <mergeCell ref="D473:D504"/>
    <mergeCell ref="B152:B267"/>
    <mergeCell ref="C152:C267"/>
    <mergeCell ref="B268:B280"/>
    <mergeCell ref="B343:B345"/>
    <mergeCell ref="C343:C345"/>
    <mergeCell ref="D324:D325"/>
    <mergeCell ref="C281:C283"/>
    <mergeCell ref="B281:B283"/>
    <mergeCell ref="D391:E391"/>
    <mergeCell ref="B515:B521"/>
    <mergeCell ref="C515:C521"/>
    <mergeCell ref="D515:D521"/>
    <mergeCell ref="B510:B513"/>
    <mergeCell ref="C510:C513"/>
    <mergeCell ref="D510:D513"/>
    <mergeCell ref="B447:B472"/>
    <mergeCell ref="C447:C472"/>
    <mergeCell ref="D447:D472"/>
    <mergeCell ref="B522:B523"/>
    <mergeCell ref="C522:C523"/>
    <mergeCell ref="D522:D523"/>
    <mergeCell ref="B524:B531"/>
    <mergeCell ref="C524:C531"/>
    <mergeCell ref="D524:D531"/>
    <mergeCell ref="B535:B552"/>
    <mergeCell ref="C535:C552"/>
    <mergeCell ref="D535:D552"/>
    <mergeCell ref="B533:B534"/>
    <mergeCell ref="C533:C534"/>
    <mergeCell ref="D533:D534"/>
    <mergeCell ref="B553:B555"/>
    <mergeCell ref="C553:C555"/>
    <mergeCell ref="D553:D555"/>
    <mergeCell ref="B556:B575"/>
    <mergeCell ref="C556:C575"/>
    <mergeCell ref="D556:D575"/>
    <mergeCell ref="B576:B578"/>
    <mergeCell ref="C576:C578"/>
    <mergeCell ref="D576:D578"/>
    <mergeCell ref="B579:B608"/>
    <mergeCell ref="C579:C608"/>
    <mergeCell ref="D579:D608"/>
    <mergeCell ref="B609:B659"/>
    <mergeCell ref="C609:C659"/>
    <mergeCell ref="D609:D659"/>
    <mergeCell ref="B660:B661"/>
    <mergeCell ref="C660:C661"/>
    <mergeCell ref="D660:D661"/>
    <mergeCell ref="D662:D665"/>
    <mergeCell ref="B666:B668"/>
    <mergeCell ref="C666:C668"/>
    <mergeCell ref="D666:D668"/>
    <mergeCell ref="C662:C665"/>
    <mergeCell ref="D864:E864"/>
    <mergeCell ref="B681:B686"/>
    <mergeCell ref="C681:C686"/>
    <mergeCell ref="D681:D686"/>
    <mergeCell ref="B687:B700"/>
    <mergeCell ref="C687:C700"/>
    <mergeCell ref="D687:D700"/>
    <mergeCell ref="C766:C771"/>
    <mergeCell ref="D766:D771"/>
    <mergeCell ref="B772:B823"/>
    <mergeCell ref="B701:B702"/>
    <mergeCell ref="C701:C702"/>
    <mergeCell ref="D701:D702"/>
    <mergeCell ref="B703:B704"/>
    <mergeCell ref="C703:C704"/>
    <mergeCell ref="D703:D704"/>
    <mergeCell ref="B824:B828"/>
    <mergeCell ref="C824:C828"/>
    <mergeCell ref="D824:D828"/>
    <mergeCell ref="B714:B765"/>
    <mergeCell ref="C714:C765"/>
    <mergeCell ref="D714:D765"/>
    <mergeCell ref="B766:B771"/>
    <mergeCell ref="D373:D390"/>
    <mergeCell ref="D268:D280"/>
    <mergeCell ref="D326:D342"/>
    <mergeCell ref="D39:E39"/>
    <mergeCell ref="D40:D151"/>
    <mergeCell ref="D152:D267"/>
    <mergeCell ref="D343:D345"/>
    <mergeCell ref="D284:D287"/>
    <mergeCell ref="E585:E586"/>
    <mergeCell ref="D281:D283"/>
    <mergeCell ref="C473:C504"/>
    <mergeCell ref="D678:D680"/>
    <mergeCell ref="C678:C680"/>
    <mergeCell ref="D352:D365"/>
    <mergeCell ref="C324:C325"/>
    <mergeCell ref="E500:E501"/>
    <mergeCell ref="D392:D446"/>
    <mergeCell ref="D514:E514"/>
    <mergeCell ref="B881:D881"/>
    <mergeCell ref="B874:B875"/>
    <mergeCell ref="C870:C873"/>
    <mergeCell ref="D870:D873"/>
    <mergeCell ref="B870:B873"/>
    <mergeCell ref="D876:D878"/>
    <mergeCell ref="D874:D875"/>
    <mergeCell ref="B876:B878"/>
    <mergeCell ref="C876:C878"/>
    <mergeCell ref="B14:I14"/>
    <mergeCell ref="C18:C28"/>
    <mergeCell ref="B34:B38"/>
    <mergeCell ref="C34:C38"/>
    <mergeCell ref="D29:D32"/>
    <mergeCell ref="C29:C32"/>
    <mergeCell ref="B29:B32"/>
    <mergeCell ref="D34:D38"/>
    <mergeCell ref="B829:B848"/>
    <mergeCell ref="C874:C875"/>
    <mergeCell ref="B674:B676"/>
    <mergeCell ref="C674:C676"/>
    <mergeCell ref="B852:B863"/>
    <mergeCell ref="B705:B709"/>
    <mergeCell ref="C772:C823"/>
    <mergeCell ref="C705:C709"/>
    <mergeCell ref="B710:B713"/>
    <mergeCell ref="C710:C713"/>
    <mergeCell ref="D869:E869"/>
    <mergeCell ref="B865:B868"/>
    <mergeCell ref="C865:C868"/>
    <mergeCell ref="D865:D868"/>
    <mergeCell ref="D677:E677"/>
    <mergeCell ref="C829:C848"/>
    <mergeCell ref="D829:D848"/>
    <mergeCell ref="C852:C863"/>
    <mergeCell ref="D852:D863"/>
    <mergeCell ref="D849:E849"/>
    <mergeCell ref="D772:D823"/>
    <mergeCell ref="D705:D709"/>
    <mergeCell ref="D710:D713"/>
    <mergeCell ref="B8:I8"/>
    <mergeCell ref="D674:D676"/>
    <mergeCell ref="D505:D509"/>
    <mergeCell ref="C505:C509"/>
    <mergeCell ref="B505:B509"/>
    <mergeCell ref="D532:E532"/>
    <mergeCell ref="B669:B673"/>
    <mergeCell ref="C669:C673"/>
    <mergeCell ref="D669:D673"/>
    <mergeCell ref="B662:B665"/>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2015-10-29T13:51:01Z</dcterms:modified>
  <cp:category/>
  <cp:version/>
  <cp:contentType/>
  <cp:contentStatus/>
</cp:coreProperties>
</file>